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60" windowHeight="7755" activeTab="3"/>
  </bookViews>
  <sheets>
    <sheet name="1. Datos de entrada" sheetId="1" r:id="rId1"/>
    <sheet name="2. MAE Evaluación general" sheetId="15" r:id="rId2"/>
    <sheet name="3. MAE VSD" sheetId="16" r:id="rId3"/>
    <sheet name="4. MAE Reduccion Fugas" sheetId="17" r:id="rId4"/>
    <sheet name="detector presencia" sheetId="9" state="hidden" r:id="rId5"/>
    <sheet name="Retrofit" sheetId="5" state="hidden" r:id="rId6"/>
    <sheet name="Sustitución" sheetId="12" state="hidden" r:id="rId7"/>
  </sheets>
  <definedNames>
    <definedName name="_xlnm.Print_Area" localSheetId="0">'1. Datos de entrada'!$A$1:$T$120</definedName>
    <definedName name="_xlnm.Print_Area" localSheetId="1">'2. MAE Evaluación general'!$A$1:$F$85</definedName>
    <definedName name="_xlnm.Print_Area" localSheetId="2">'3. MAE VSD'!$A$2:$I$54</definedName>
    <definedName name="_xlnm.Print_Area" localSheetId="3">'4. MAE Reduccion Fugas'!$A$1:$I$58</definedName>
    <definedName name="_xlnm.Print_Area" localSheetId="4">'detector presencia'!$A$61:$P$63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15" l="1"/>
  <c r="D10" i="15"/>
  <c r="D9" i="15"/>
  <c r="D53" i="17" l="1"/>
  <c r="D51" i="17"/>
  <c r="D49" i="17"/>
  <c r="D47" i="17"/>
  <c r="D45" i="17"/>
  <c r="H35" i="17"/>
  <c r="G35" i="17"/>
  <c r="F35" i="17"/>
  <c r="E35" i="17"/>
  <c r="D35" i="17"/>
  <c r="C35" i="17"/>
  <c r="G32" i="17"/>
  <c r="F32" i="17"/>
  <c r="E32" i="17"/>
  <c r="D32" i="17"/>
  <c r="C32" i="17"/>
  <c r="I26" i="17"/>
  <c r="I24" i="17"/>
  <c r="F26" i="17"/>
  <c r="E26" i="17"/>
  <c r="H26" i="17"/>
  <c r="G26" i="17"/>
  <c r="D26" i="17"/>
  <c r="C26" i="17"/>
  <c r="G21" i="17"/>
  <c r="G19" i="17"/>
  <c r="F21" i="17"/>
  <c r="E21" i="17"/>
  <c r="D21" i="17"/>
  <c r="C21" i="17"/>
  <c r="B8" i="17"/>
  <c r="E70" i="15"/>
  <c r="D70" i="15"/>
  <c r="D71" i="15"/>
  <c r="D69" i="15"/>
  <c r="D72" i="15" s="1"/>
  <c r="F30" i="15"/>
  <c r="C70" i="15" s="1"/>
  <c r="F31" i="15"/>
  <c r="C71" i="15" s="1"/>
  <c r="F29" i="15"/>
  <c r="C69" i="15" s="1"/>
  <c r="D31" i="15"/>
  <c r="D30" i="15"/>
  <c r="D29" i="15"/>
  <c r="B70" i="15"/>
  <c r="B71" i="15"/>
  <c r="B69" i="15"/>
  <c r="D52" i="15"/>
  <c r="D53" i="15"/>
  <c r="E71" i="15" s="1"/>
  <c r="D51" i="15"/>
  <c r="E69" i="15" s="1"/>
  <c r="B53" i="15"/>
  <c r="B52" i="15"/>
  <c r="B51" i="15"/>
  <c r="B42" i="15"/>
  <c r="B41" i="15"/>
  <c r="B40" i="15"/>
  <c r="B29" i="15"/>
  <c r="B31" i="15"/>
  <c r="B30" i="15"/>
  <c r="D21" i="15"/>
  <c r="D20" i="15"/>
  <c r="B21" i="15"/>
  <c r="B20" i="15"/>
  <c r="F43" i="1"/>
  <c r="B19" i="15"/>
  <c r="D8" i="15"/>
  <c r="B10" i="15"/>
  <c r="B9" i="15"/>
  <c r="B8" i="15"/>
  <c r="E72" i="15" l="1"/>
  <c r="I35" i="17"/>
  <c r="C72" i="15"/>
  <c r="B72" i="15"/>
  <c r="C78" i="15" l="1"/>
  <c r="C80" i="15" l="1"/>
  <c r="C82" i="15"/>
  <c r="D49" i="16" l="1"/>
  <c r="D43" i="16"/>
  <c r="D45" i="16" s="1"/>
  <c r="D30" i="16"/>
  <c r="D28" i="16"/>
  <c r="D51" i="16" l="1"/>
  <c r="D47" i="16"/>
  <c r="A31" i="12" l="1"/>
  <c r="A29" i="5"/>
  <c r="A31" i="5"/>
  <c r="A30" i="5"/>
  <c r="D49" i="12" l="1"/>
  <c r="C44" i="12"/>
  <c r="A44" i="12"/>
  <c r="C31" i="12"/>
  <c r="C45" i="12" s="1"/>
  <c r="B31" i="12"/>
  <c r="E30" i="12" s="1"/>
  <c r="C30" i="12"/>
  <c r="B30" i="12"/>
  <c r="A30" i="12"/>
  <c r="E1" i="12"/>
  <c r="B44" i="12"/>
  <c r="M57" i="9" l="1"/>
  <c r="M56" i="9"/>
  <c r="M55" i="9"/>
  <c r="F55" i="9"/>
  <c r="M54" i="9"/>
  <c r="F54" i="9"/>
  <c r="M53" i="9"/>
  <c r="M52" i="9"/>
  <c r="F52" i="9"/>
  <c r="C49" i="9" s="1"/>
  <c r="M51" i="9"/>
  <c r="M50" i="9"/>
  <c r="M49" i="9"/>
  <c r="F49" i="9"/>
  <c r="A69" i="9" s="1"/>
  <c r="F48" i="9"/>
  <c r="B44" i="9"/>
  <c r="E23" i="9"/>
  <c r="D11" i="9"/>
  <c r="I5" i="9"/>
  <c r="J5" i="9" s="1"/>
  <c r="H5" i="9"/>
  <c r="I4" i="9"/>
  <c r="H4" i="9"/>
  <c r="I3" i="9"/>
  <c r="H3" i="9"/>
  <c r="A68" i="9" l="1"/>
  <c r="C48" i="9"/>
  <c r="J3" i="9"/>
  <c r="J4" i="9"/>
  <c r="J6" i="9" l="1"/>
  <c r="F2" i="5" l="1"/>
</calcChain>
</file>

<file path=xl/sharedStrings.xml><?xml version="1.0" encoding="utf-8"?>
<sst xmlns="http://schemas.openxmlformats.org/spreadsheetml/2006/main" count="875" uniqueCount="253">
  <si>
    <t>FORMATO DE RECOPILACIÓN DE DATOS</t>
  </si>
  <si>
    <t>Razón social</t>
  </si>
  <si>
    <t>Fecha del taller de Eficiencia Energética</t>
  </si>
  <si>
    <t>Tipo de lámpara</t>
  </si>
  <si>
    <t>Tipo de balastro</t>
  </si>
  <si>
    <t>lux</t>
  </si>
  <si>
    <t>Incandescente</t>
  </si>
  <si>
    <t>Sodium HP confort</t>
  </si>
  <si>
    <t>Tipo de edificio</t>
  </si>
  <si>
    <t>Oficinas</t>
  </si>
  <si>
    <t>Talleres</t>
  </si>
  <si>
    <t>h</t>
  </si>
  <si>
    <t>Incandescentes</t>
  </si>
  <si>
    <t>choix</t>
  </si>
  <si>
    <t>LED</t>
  </si>
  <si>
    <t>BE</t>
  </si>
  <si>
    <t>BC</t>
  </si>
  <si>
    <t>x</t>
  </si>
  <si>
    <t>?</t>
  </si>
  <si>
    <t>SI(Feuil1!F14&lt;10;SI(Feuil2!C11&lt;4;SI(Feuil2!C11=1;1000;2000);SI(Feuil2!D22=4;SI(Feuil2!C4=1;(Feuil1!F14/60+Feuil1!F55/60)*406,09+11939;(Feuil1!F14+Feuil1!F55/60)*406,09+11939);SI(Feuil2!C4=1;</t>
  </si>
  <si>
    <t>(Feuil1!F14/60+Feuil1!F55/60)*812,18+3878,2;(Feuil1!F14+Feuil1!F55/60)*812,18+3878,2)));SI(Feuil2!C11&lt;4;SI(Feuil2!C11=1;1000;2000);SI(Feuil2!D22=4;16000;12000)))</t>
  </si>
  <si>
    <t>frecuentación actual</t>
  </si>
  <si>
    <t>minutas</t>
  </si>
  <si>
    <t>horas</t>
  </si>
  <si>
    <t>celda vinculada</t>
  </si>
  <si>
    <t>Antigua fórmula de la duración de vida :</t>
  </si>
  <si>
    <t>ocupación</t>
  </si>
  <si>
    <t>Aleatoria (durante el día)</t>
  </si>
  <si>
    <t>de noche</t>
  </si>
  <si>
    <t>Regular (durante el día)</t>
  </si>
  <si>
    <t>presencia (h)</t>
  </si>
  <si>
    <t>intervalo (h)</t>
  </si>
  <si>
    <t>total/día</t>
  </si>
  <si>
    <t>h/d</t>
  </si>
  <si>
    <t>Tubos fluorescentes de larga duración</t>
  </si>
  <si>
    <t>Tubos fluorescentes tipo 830/840</t>
  </si>
  <si>
    <t>Fluocompactas con balastro incorporado</t>
  </si>
  <si>
    <t>Fluocompactas sin balastro incorporado</t>
  </si>
  <si>
    <t>selección</t>
  </si>
  <si>
    <t>(ninguno)</t>
  </si>
  <si>
    <t>Electromagnéticos</t>
  </si>
  <si>
    <t>Electrónicos sin precalentamiento</t>
  </si>
  <si>
    <t>Electrónicos con precalentamiento</t>
  </si>
  <si>
    <t>Precio bruto de las lámparas</t>
  </si>
  <si>
    <t>para todas</t>
  </si>
  <si>
    <t>Potencia en W</t>
  </si>
  <si>
    <t>Halógenas Baja Temp.</t>
  </si>
  <si>
    <t>Halógenas Alta Temp.</t>
  </si>
  <si>
    <t>precio seleccionado</t>
  </si>
  <si>
    <t>vida útil de las lámparas</t>
  </si>
  <si>
    <t>situación existente</t>
  </si>
  <si>
    <t>situación futura</t>
  </si>
  <si>
    <t>tiempo de encendido contínuo en horas</t>
  </si>
  <si>
    <t>Tiempo de permanencia en horas</t>
  </si>
  <si>
    <t>50 W</t>
  </si>
  <si>
    <t>70 W</t>
  </si>
  <si>
    <t>100 W</t>
  </si>
  <si>
    <t>150 W</t>
  </si>
  <si>
    <t>80 W</t>
  </si>
  <si>
    <t>125 W</t>
  </si>
  <si>
    <t>250 W</t>
  </si>
  <si>
    <t>400 W</t>
  </si>
  <si>
    <t>68 W</t>
  </si>
  <si>
    <t>110 W</t>
  </si>
  <si>
    <t>220 W</t>
  </si>
  <si>
    <t>350 W</t>
  </si>
  <si>
    <t>sodium</t>
  </si>
  <si>
    <t>Nivel de iluminación lux</t>
  </si>
  <si>
    <t>Celda vinculada</t>
  </si>
  <si>
    <t>Selección</t>
  </si>
  <si>
    <t>Potencia específica</t>
  </si>
  <si>
    <t>Áreas exteriores</t>
  </si>
  <si>
    <t>Áreas internas de poco movimiento</t>
  </si>
  <si>
    <t>Áreas internas de circulación y espera</t>
  </si>
  <si>
    <t>Áreas de almacen, recepción, etc.</t>
  </si>
  <si>
    <t>Talleres de precisión</t>
  </si>
  <si>
    <t>Salas de cómputo, de dibujo</t>
  </si>
  <si>
    <t>Laboratorios</t>
  </si>
  <si>
    <t>Talleres de alta precisión</t>
  </si>
  <si>
    <t>Proceso: inspección de piezas</t>
  </si>
  <si>
    <t>Proceso de gran exactitud</t>
  </si>
  <si>
    <t>Tipo de lámparas</t>
  </si>
  <si>
    <t>Halógena</t>
  </si>
  <si>
    <t>Tubo fluorescente T12</t>
  </si>
  <si>
    <t xml:space="preserve">Tubo fluorescente T8 </t>
  </si>
  <si>
    <t>Tubo fluorescente  T8 tipo 840/830</t>
  </si>
  <si>
    <t>Fluocompacta</t>
  </si>
  <si>
    <t>Sodium HP estándar</t>
  </si>
  <si>
    <t>Mercurio HP</t>
  </si>
  <si>
    <t>Aditivos metálicos</t>
  </si>
  <si>
    <t>Sodio HP</t>
  </si>
  <si>
    <t>Sodio HP larga duración</t>
  </si>
  <si>
    <t>Potencia de lámpara de sodio HP</t>
  </si>
  <si>
    <t>Precio</t>
  </si>
  <si>
    <t>Celda</t>
  </si>
  <si>
    <t>Precio seleccionado</t>
  </si>
  <si>
    <t>Potencia de lámpara de mercurio</t>
  </si>
  <si>
    <t>Potencia de lámpara de sodio HP larga duración</t>
  </si>
  <si>
    <t>Potencia de lámparas de aditivos metálicos</t>
  </si>
  <si>
    <t>Selección de lámparas para kit de conversión</t>
  </si>
  <si>
    <t>selección lámparas compatibles</t>
  </si>
  <si>
    <t>Vida útil seleccionada</t>
  </si>
  <si>
    <t>Precio del kit de conversión</t>
  </si>
  <si>
    <t>Comentarios</t>
  </si>
  <si>
    <t xml:space="preserve">Baja presión </t>
  </si>
  <si>
    <t>Alta presión (15 bar)</t>
  </si>
  <si>
    <t>Media presión (10 bar)</t>
  </si>
  <si>
    <t>Alta presión (40 bar)</t>
  </si>
  <si>
    <t>Notas</t>
  </si>
  <si>
    <t>II. Generales del sistema</t>
  </si>
  <si>
    <t>SI</t>
  </si>
  <si>
    <t>NO</t>
  </si>
  <si>
    <t>Mantenimiento programado</t>
  </si>
  <si>
    <t>Filtro limpio</t>
  </si>
  <si>
    <t>Enfriador de Aire</t>
  </si>
  <si>
    <t>Enfriador con intercambiador</t>
  </si>
  <si>
    <t>Fugas en la linea</t>
  </si>
  <si>
    <t>Variador de frecuencia</t>
  </si>
  <si>
    <t>Control</t>
  </si>
  <si>
    <t>Ventilación de sala adecuada</t>
  </si>
  <si>
    <t>III. Datos de compresor</t>
  </si>
  <si>
    <t>Completar la tabla con datos de campo</t>
  </si>
  <si>
    <t>Compresor</t>
  </si>
  <si>
    <t>Nombre, área, Zona o Máquina</t>
  </si>
  <si>
    <t>Zona a la que da servicio</t>
  </si>
  <si>
    <t>Marca</t>
  </si>
  <si>
    <t>Modelo</t>
  </si>
  <si>
    <t>Tipo de compresor (scroll, tornillo, etc…)</t>
  </si>
  <si>
    <t>Número de fases</t>
  </si>
  <si>
    <t>Tipo de arrancador</t>
  </si>
  <si>
    <t>Clase de aislamiento</t>
  </si>
  <si>
    <t>Temperatura de sala de maquinas</t>
  </si>
  <si>
    <t>Potencia (HP / kW)</t>
  </si>
  <si>
    <t>Nominal</t>
  </si>
  <si>
    <t>Calculada</t>
  </si>
  <si>
    <t>Voltaje (Volts)</t>
  </si>
  <si>
    <t>Corriente (Amps)</t>
  </si>
  <si>
    <t>Factor de potencia (%)</t>
  </si>
  <si>
    <t>Eficiencia (%)</t>
  </si>
  <si>
    <t>Temperatura de trabajo</t>
  </si>
  <si>
    <t>Revoluciones por minuto (R.P.M)</t>
  </si>
  <si>
    <t>IV. Auxiliares</t>
  </si>
  <si>
    <t>Tipo de secador (absorción, sorción…)</t>
  </si>
  <si>
    <t>Dren de condensados (manual, automatico…)</t>
  </si>
  <si>
    <t>Recuperación de calor:</t>
  </si>
  <si>
    <t>Existe necesidades de agua caliente?</t>
  </si>
  <si>
    <t>En caso de si, ¿a que temperatura?</t>
  </si>
  <si>
    <t>Servicio</t>
  </si>
  <si>
    <t>Tipo de equipo</t>
  </si>
  <si>
    <t>Presión (bar)</t>
  </si>
  <si>
    <t>Cantidad</t>
  </si>
  <si>
    <t>Horario</t>
  </si>
  <si>
    <t>Dias a la semana</t>
  </si>
  <si>
    <t>AIRE COMPRIMIDO</t>
  </si>
  <si>
    <t xml:space="preserve">I. Tipo de servicio </t>
  </si>
  <si>
    <t>Medida de Ahorro de Energía:
EVALUACIÓN GENERAL</t>
  </si>
  <si>
    <t>1/ Mantenimiento preventivo adecuado</t>
  </si>
  <si>
    <t>Completar las columnas en amarillo.</t>
  </si>
  <si>
    <t>Medida de Ahorro de Energía:
INSTALACIÓN VARIADOR DE FRECUENCIA</t>
  </si>
  <si>
    <r>
      <t>kW</t>
    </r>
    <r>
      <rPr>
        <b/>
        <vertAlign val="subscript"/>
        <sz val="12"/>
        <color theme="1"/>
        <rFont val="Arial"/>
        <family val="2"/>
      </rPr>
      <t>2</t>
    </r>
    <r>
      <rPr>
        <b/>
        <sz val="12"/>
        <color theme="1"/>
        <rFont val="Arial"/>
        <family val="2"/>
      </rPr>
      <t xml:space="preserve"> = kW</t>
    </r>
    <r>
      <rPr>
        <b/>
        <vertAlign val="subscript"/>
        <sz val="12"/>
        <color theme="1"/>
        <rFont val="Arial"/>
        <family val="2"/>
      </rPr>
      <t>1</t>
    </r>
    <r>
      <rPr>
        <b/>
        <sz val="12"/>
        <color theme="1"/>
        <rFont val="Arial"/>
        <family val="2"/>
      </rPr>
      <t xml:space="preserve"> x (RPM</t>
    </r>
    <r>
      <rPr>
        <b/>
        <vertAlign val="subscript"/>
        <sz val="12"/>
        <color theme="1"/>
        <rFont val="Arial"/>
        <family val="2"/>
      </rPr>
      <t>2</t>
    </r>
    <r>
      <rPr>
        <b/>
        <sz val="12"/>
        <color theme="1"/>
        <rFont val="Arial"/>
        <family val="2"/>
      </rPr>
      <t xml:space="preserve"> / RPM</t>
    </r>
    <r>
      <rPr>
        <b/>
        <vertAlign val="subscript"/>
        <sz val="12"/>
        <color theme="1"/>
        <rFont val="Arial"/>
        <family val="2"/>
      </rPr>
      <t>1</t>
    </r>
    <r>
      <rPr>
        <b/>
        <sz val="12"/>
        <color theme="1"/>
        <rFont val="Arial"/>
        <family val="2"/>
      </rPr>
      <t xml:space="preserve"> )^3</t>
    </r>
  </si>
  <si>
    <t>RPM = 120 x Frecuencia (Hz)/Nº polos.</t>
  </si>
  <si>
    <t>RPM representa las revoluciones por minuto</t>
  </si>
  <si>
    <t>Cantidad de polos</t>
  </si>
  <si>
    <t>seleccionar la opción</t>
  </si>
  <si>
    <t>Velocidad del rotor</t>
  </si>
  <si>
    <t>RPM</t>
  </si>
  <si>
    <t>Potencia</t>
  </si>
  <si>
    <t>kW</t>
  </si>
  <si>
    <t>Tiempo de funcionamiento</t>
  </si>
  <si>
    <t>h/día</t>
  </si>
  <si>
    <t>días/año</t>
  </si>
  <si>
    <t>2/ Situación con variador de frecuencia</t>
  </si>
  <si>
    <t xml:space="preserve">Frecuencia </t>
  </si>
  <si>
    <t>Hz</t>
  </si>
  <si>
    <t xml:space="preserve">Potencia </t>
  </si>
  <si>
    <t>3/ Inversión</t>
  </si>
  <si>
    <t>Costo de inversión</t>
  </si>
  <si>
    <t>$</t>
  </si>
  <si>
    <t>4/ Precio de electricidad</t>
  </si>
  <si>
    <t>Costo promedio del kWh eléctrico</t>
  </si>
  <si>
    <t>$/kWh</t>
  </si>
  <si>
    <t>5/ Resultados</t>
  </si>
  <si>
    <t>Ahorro en demanda</t>
  </si>
  <si>
    <t>Ahorro de energía eléctrica</t>
  </si>
  <si>
    <t>kWh/año</t>
  </si>
  <si>
    <t>Ahorro económico</t>
  </si>
  <si>
    <t>$/año</t>
  </si>
  <si>
    <t>Tiempo de retorno de inversión</t>
  </si>
  <si>
    <t>años</t>
  </si>
  <si>
    <t>Emisiones anuales de CO2 evitadas:</t>
  </si>
  <si>
    <r>
      <t>kgCO</t>
    </r>
    <r>
      <rPr>
        <b/>
        <vertAlign val="subscript"/>
        <sz val="11"/>
        <color rgb="FFFF0000"/>
        <rFont val="Arial"/>
        <family val="2"/>
      </rPr>
      <t>2</t>
    </r>
    <r>
      <rPr>
        <b/>
        <sz val="11"/>
        <color rgb="FFFF0000"/>
        <rFont val="Arial"/>
        <family val="2"/>
      </rPr>
      <t>e/año</t>
    </r>
  </si>
  <si>
    <t>Factor de emisión de electricidad considerado</t>
  </si>
  <si>
    <t>kgCO2e/kWh</t>
  </si>
  <si>
    <t xml:space="preserve">Fuente: http://www.geimexico.org/factor.html </t>
  </si>
  <si>
    <t>OJO: Esta herramienta de cálculo aplica solamente para comprosores con motores de corriente alterna síncronos. En motores de corriente alterna asíncronos se produce un desfase entre la velocidad del rotor “real” y “de salida”, el deslizamiento, cuyo valor es de un 5% aproximadamente.</t>
  </si>
  <si>
    <t xml:space="preserve">Compresor </t>
  </si>
  <si>
    <t>Indicar para cada sistema la presión a la que opera.</t>
  </si>
  <si>
    <t>Compresor 1:</t>
  </si>
  <si>
    <t>Compresor 2:</t>
  </si>
  <si>
    <t>Compresor 3:</t>
  </si>
  <si>
    <t>Filtro Limpio?</t>
  </si>
  <si>
    <t>Programa de mantenimiento?</t>
  </si>
  <si>
    <t>TOTAL</t>
  </si>
  <si>
    <t>2/ Regulación del compresor</t>
  </si>
  <si>
    <t>Cuenta con variador de frecuencia?</t>
  </si>
  <si>
    <t>Cuenta con sistema de control?</t>
  </si>
  <si>
    <t>3/ Ventilación adecuada</t>
  </si>
  <si>
    <t>Cuenta con ventilación adecuada?</t>
  </si>
  <si>
    <t>Temperatura actual del local?</t>
  </si>
  <si>
    <t>Temperatura a la cual se podría llegar mejorando la ventilación del local</t>
  </si>
  <si>
    <t>Ahorros estimados (%)</t>
  </si>
  <si>
    <t>4/ Reducción de fugas</t>
  </si>
  <si>
    <t>Existe fugas?</t>
  </si>
  <si>
    <t>En caso de que si se deba evaluar la instalación de un variador de frecuencia, utilice la herramienta de la siguiente pestaña.</t>
  </si>
  <si>
    <t>En caso de que exista fugas (&gt; a 5%), utilice la herramienta de la siguiente pestaña para determinar los ahorros energéticos asociados a una reducción de fugas.</t>
  </si>
  <si>
    <t>Completar la columan en amarillo con los resultados de la herramienta de cálculo de la siguiente pestaña.</t>
  </si>
  <si>
    <t>Completar la columan en amarillo con los resultados de la herramienta de cálculo de la pestaña correspondiente.</t>
  </si>
  <si>
    <t>5/ Limitación de la presión de consigna</t>
  </si>
  <si>
    <t>Presión de trabajo (bar)</t>
  </si>
  <si>
    <t>Presión de aranque (bar)</t>
  </si>
  <si>
    <t>Presión de paro (bar)</t>
  </si>
  <si>
    <t>Presión de consigna (bar)</t>
  </si>
  <si>
    <t>Según las presiones requeridas por los procesos y áreas donde se usa aire comprimido, verifique si se puede reducir la presión de consigna.</t>
  </si>
  <si>
    <t>Nueva presión de consigna (bar)</t>
  </si>
  <si>
    <t>Ahorros energéticos (%)</t>
  </si>
  <si>
    <t>Completar la columna en amarillo.</t>
  </si>
  <si>
    <t>6/ Horarios de funcionamiento</t>
  </si>
  <si>
    <t>Horas por día</t>
  </si>
  <si>
    <t>Días por semana</t>
  </si>
  <si>
    <t>Semana por año</t>
  </si>
  <si>
    <t>7/ Resultados</t>
  </si>
  <si>
    <t>Ahorros energéticos (kWh/año)</t>
  </si>
  <si>
    <t>Ahorro energético (kWh/año)</t>
  </si>
  <si>
    <t>Ahorros energéticos por regulación del compresor (kWh/año)</t>
  </si>
  <si>
    <t>Ahorros energéticos por reducir temperatura interna (kWh/año)</t>
  </si>
  <si>
    <t>Ahorros energéticos por reducción de fugas (kWh/año)</t>
  </si>
  <si>
    <t>Ahorros energéticos por limitar la temperatura de consigna (kWh/año)</t>
  </si>
  <si>
    <t>Comentario</t>
  </si>
  <si>
    <t xml:space="preserve">Recordar que si evalua más de 1 medida de ahorro de energía para el mismo compresor, debe:
1/ Analizar la 1ra medida de ahorro de energía seleccionada, utilizando las características actuales del compresor
2/ Para el análisis de la 2a medida de ahorro de energía, debe ingresar en la herramienta de cálculo las características optimizadas del compresor, es decir considerando la nueva potencia del equipo. </t>
  </si>
  <si>
    <t>Medida de Ahorro de Energía:
REDUCCIÓN DE FUGAS</t>
  </si>
  <si>
    <t>kW representa la potencia del compresor</t>
  </si>
  <si>
    <t>1/ Características generales del compresor</t>
  </si>
  <si>
    <t>Bar</t>
  </si>
  <si>
    <t>OJO: esta herramienta de cálculo es adaptada para presión de trabajo de 6 o 8 bar.</t>
  </si>
  <si>
    <t>2/ Características de las fugas</t>
  </si>
  <si>
    <t>Para 6 bar</t>
  </si>
  <si>
    <t>Diametro (mm)</t>
  </si>
  <si>
    <t>Para 8 bar</t>
  </si>
  <si>
    <t>3/ Evaluación de las pérdidas</t>
  </si>
  <si>
    <t>Fuga de aire (l/s)</t>
  </si>
  <si>
    <t>Total</t>
  </si>
  <si>
    <t>Pérdidas (kW)</t>
  </si>
  <si>
    <t>(En caso de desconocer el valor, dividir el costo anual de la electricidad (suma del valor de los 12  últimos recibos de CFE) entre el consumo anual total en kWh (indicado en kWh mensuales en el recibo de CFE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</si>
</sst>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0.0"/>
    <numFmt numFmtId="165" formatCode="_-&quot;$&quot;* #,##0_-;\-&quot;$&quot;* #,##0_-;_-&quot;$&quot;* &quot;-&quot;??_-;_-@_-"/>
    <numFmt numFmtId="166" formatCode="_-* #,##0_-;\-* #,##0_-;_-* &quot;-&quot;??_-;_-@_-"/>
  </numFmts>
  <fonts count="32" x14ac:knownFonts="1">
    <font>
      <sz val="11"/>
      <color theme="1"/>
      <name val="Calibri"/>
      <family val="2"/>
      <scheme val="minor"/>
    </font>
    <font>
      <sz val="11"/>
      <color theme="1"/>
      <name val="Arial"/>
      <family val="2"/>
    </font>
    <font>
      <b/>
      <sz val="14"/>
      <color theme="1"/>
      <name val="Arial"/>
      <family val="2"/>
    </font>
    <font>
      <b/>
      <sz val="12"/>
      <color theme="1"/>
      <name val="Arial"/>
      <family val="2"/>
    </font>
    <font>
      <b/>
      <u/>
      <sz val="12"/>
      <color theme="1"/>
      <name val="Arial"/>
      <family val="2"/>
    </font>
    <font>
      <b/>
      <u/>
      <sz val="11"/>
      <color theme="1"/>
      <name val="Arial"/>
      <family val="2"/>
    </font>
    <font>
      <b/>
      <sz val="10"/>
      <name val="Arial"/>
      <family val="2"/>
    </font>
    <font>
      <u/>
      <sz val="11"/>
      <color theme="1"/>
      <name val="Arial"/>
      <family val="2"/>
    </font>
    <font>
      <sz val="10"/>
      <name val="Arial"/>
      <family val="2"/>
    </font>
    <font>
      <sz val="11"/>
      <name val="Arial"/>
      <family val="2"/>
    </font>
    <font>
      <sz val="12"/>
      <color theme="1"/>
      <name val="Arial"/>
      <family val="2"/>
    </font>
    <font>
      <sz val="11"/>
      <color theme="1"/>
      <name val="Calibri"/>
      <family val="2"/>
      <scheme val="minor"/>
    </font>
    <font>
      <sz val="11"/>
      <color rgb="FFFF0000"/>
      <name val="Calibri"/>
      <family val="2"/>
      <scheme val="minor"/>
    </font>
    <font>
      <b/>
      <sz val="9"/>
      <color rgb="FF0070C0"/>
      <name val="Arial"/>
      <family val="2"/>
    </font>
    <font>
      <i/>
      <sz val="9"/>
      <color rgb="FF0070C0"/>
      <name val="Arial"/>
      <family val="2"/>
    </font>
    <font>
      <u/>
      <sz val="11"/>
      <color theme="1"/>
      <name val="Calibri"/>
      <family val="2"/>
      <scheme val="minor"/>
    </font>
    <font>
      <b/>
      <sz val="11"/>
      <color theme="1"/>
      <name val="Arial"/>
      <family val="2"/>
    </font>
    <font>
      <i/>
      <sz val="10"/>
      <color rgb="FF0070C0"/>
      <name val="Arial"/>
      <family val="2"/>
    </font>
    <font>
      <b/>
      <sz val="14"/>
      <name val="Arial"/>
      <family val="2"/>
    </font>
    <font>
      <i/>
      <sz val="11"/>
      <color rgb="FF0070C0"/>
      <name val="Arial"/>
      <family val="2"/>
    </font>
    <font>
      <sz val="11"/>
      <name val="Calibri"/>
      <family val="2"/>
      <scheme val="minor"/>
    </font>
    <font>
      <b/>
      <sz val="11"/>
      <color rgb="FFFF0000"/>
      <name val="Calibri"/>
      <family val="2"/>
      <scheme val="minor"/>
    </font>
    <font>
      <b/>
      <vertAlign val="subscript"/>
      <sz val="12"/>
      <color theme="1"/>
      <name val="Arial"/>
      <family val="2"/>
    </font>
    <font>
      <b/>
      <sz val="11"/>
      <name val="Arial"/>
      <family val="2"/>
    </font>
    <font>
      <i/>
      <sz val="11"/>
      <color theme="1"/>
      <name val="Arial"/>
      <family val="2"/>
    </font>
    <font>
      <i/>
      <sz val="9"/>
      <name val="Arial"/>
      <family val="2"/>
    </font>
    <font>
      <i/>
      <sz val="11"/>
      <name val="Arial"/>
      <family val="2"/>
    </font>
    <font>
      <b/>
      <sz val="11"/>
      <color rgb="FFFF0000"/>
      <name val="Arial"/>
      <family val="2"/>
    </font>
    <font>
      <b/>
      <vertAlign val="subscript"/>
      <sz val="11"/>
      <color rgb="FFFF0000"/>
      <name val="Arial"/>
      <family val="2"/>
    </font>
    <font>
      <i/>
      <sz val="10"/>
      <name val="Arial"/>
      <family val="2"/>
    </font>
    <font>
      <i/>
      <sz val="9"/>
      <color theme="1"/>
      <name val="Arial"/>
      <family val="2"/>
    </font>
    <font>
      <sz val="9"/>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s>
  <cellStyleXfs count="6">
    <xf numFmtId="0" fontId="0" fillId="0" borderId="0"/>
    <xf numFmtId="0" fontId="8" fillId="0" borderId="0"/>
    <xf numFmtId="0" fontId="8" fillId="0" borderId="0" applyFont="0" applyFill="0" applyBorder="0" applyAlignment="0" applyProtection="0"/>
    <xf numFmtId="43" fontId="11" fillId="0" borderId="0" applyFont="0" applyFill="0" applyBorder="0" applyAlignment="0" applyProtection="0"/>
    <xf numFmtId="44" fontId="11" fillId="0" borderId="0" applyFont="0" applyFill="0" applyBorder="0" applyAlignment="0" applyProtection="0"/>
    <xf numFmtId="9" fontId="11" fillId="0" borderId="0" applyFont="0" applyFill="0" applyBorder="0" applyAlignment="0" applyProtection="0"/>
  </cellStyleXfs>
  <cellXfs count="197">
    <xf numFmtId="0" fontId="0" fillId="0" borderId="0" xfId="0"/>
    <xf numFmtId="0" fontId="0" fillId="2" borderId="0" xfId="0" applyFill="1"/>
    <xf numFmtId="0" fontId="0" fillId="0" borderId="0" xfId="0"/>
    <xf numFmtId="0" fontId="3" fillId="2" borderId="0" xfId="0" applyFont="1" applyFill="1"/>
    <xf numFmtId="0" fontId="4" fillId="2" borderId="0" xfId="0" applyFont="1" applyFill="1"/>
    <xf numFmtId="0" fontId="5" fillId="2" borderId="0" xfId="0" applyFont="1" applyFill="1" applyBorder="1"/>
    <xf numFmtId="0" fontId="0" fillId="2" borderId="0" xfId="0" applyFill="1" applyBorder="1"/>
    <xf numFmtId="0" fontId="7" fillId="2" borderId="0" xfId="0" applyFont="1" applyFill="1"/>
    <xf numFmtId="0" fontId="8" fillId="0" borderId="0" xfId="1"/>
    <xf numFmtId="0" fontId="6" fillId="0" borderId="0" xfId="1" applyFont="1"/>
    <xf numFmtId="0" fontId="8" fillId="0" borderId="0" xfId="1" applyFont="1"/>
    <xf numFmtId="0" fontId="8" fillId="0" borderId="0" xfId="1" applyAlignment="1">
      <alignment horizontal="center"/>
    </xf>
    <xf numFmtId="0" fontId="1" fillId="2" borderId="0" xfId="0" applyFont="1" applyFill="1"/>
    <xf numFmtId="0" fontId="1" fillId="2" borderId="3" xfId="0" applyFont="1" applyFill="1" applyBorder="1"/>
    <xf numFmtId="0" fontId="8" fillId="0" borderId="0" xfId="1" applyFont="1" applyAlignment="1">
      <alignment horizontal="center"/>
    </xf>
    <xf numFmtId="164" fontId="8" fillId="0" borderId="0" xfId="1" applyNumberFormat="1"/>
    <xf numFmtId="2" fontId="8" fillId="0" borderId="0" xfId="1" applyNumberFormat="1" applyAlignment="1">
      <alignment horizontal="center"/>
    </xf>
    <xf numFmtId="1" fontId="8" fillId="0" borderId="0" xfId="1" applyNumberFormat="1" applyAlignment="1">
      <alignment horizontal="center"/>
    </xf>
    <xf numFmtId="1" fontId="8" fillId="0" borderId="0" xfId="1" applyNumberFormat="1"/>
    <xf numFmtId="0" fontId="8" fillId="0" borderId="0" xfId="1" applyFont="1" applyFill="1"/>
    <xf numFmtId="0" fontId="9" fillId="0" borderId="0" xfId="1" applyFont="1"/>
    <xf numFmtId="0" fontId="0" fillId="2" borderId="0" xfId="0" applyFill="1" applyBorder="1" applyAlignment="1"/>
    <xf numFmtId="0" fontId="10" fillId="2" borderId="0" xfId="0" applyFont="1" applyFill="1"/>
    <xf numFmtId="0" fontId="1" fillId="2" borderId="1" xfId="0" applyFont="1" applyFill="1" applyBorder="1" applyAlignment="1"/>
    <xf numFmtId="0" fontId="10" fillId="2" borderId="0" xfId="0" applyFont="1" applyFill="1" applyAlignment="1">
      <alignment horizontal="right"/>
    </xf>
    <xf numFmtId="0" fontId="1" fillId="2" borderId="1" xfId="0" applyFont="1" applyFill="1" applyBorder="1"/>
    <xf numFmtId="0" fontId="1" fillId="2" borderId="0" xfId="0" applyFont="1" applyFill="1" applyBorder="1"/>
    <xf numFmtId="0" fontId="1" fillId="2" borderId="0" xfId="0" applyFont="1" applyFill="1" applyBorder="1" applyAlignment="1"/>
    <xf numFmtId="0" fontId="1" fillId="3" borderId="13" xfId="0" applyFont="1" applyFill="1" applyBorder="1" applyAlignment="1">
      <alignment vertical="center"/>
    </xf>
    <xf numFmtId="0" fontId="1" fillId="3" borderId="14" xfId="0" applyFont="1" applyFill="1" applyBorder="1" applyAlignment="1">
      <alignment vertical="center"/>
    </xf>
    <xf numFmtId="0" fontId="1" fillId="3" borderId="15" xfId="0" applyFont="1" applyFill="1" applyBorder="1" applyAlignment="1">
      <alignment vertical="center"/>
    </xf>
    <xf numFmtId="0" fontId="1" fillId="2" borderId="1" xfId="0" applyFont="1" applyFill="1" applyBorder="1" applyAlignment="1">
      <alignment horizontal="center"/>
    </xf>
    <xf numFmtId="0" fontId="1" fillId="2" borderId="0" xfId="0" applyFont="1" applyFill="1" applyBorder="1" applyAlignment="1">
      <alignment horizontal="center"/>
    </xf>
    <xf numFmtId="0" fontId="1" fillId="2" borderId="0" xfId="0" applyFont="1" applyFill="1" applyAlignment="1">
      <alignment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2" fillId="2" borderId="0" xfId="0" applyFont="1" applyFill="1" applyAlignment="1">
      <alignment horizontal="center"/>
    </xf>
    <xf numFmtId="0" fontId="1" fillId="2" borderId="0" xfId="0" applyFont="1" applyFill="1" applyAlignment="1">
      <alignment horizontal="right"/>
    </xf>
    <xf numFmtId="0" fontId="0" fillId="0" borderId="0" xfId="0" applyFont="1"/>
    <xf numFmtId="0" fontId="1" fillId="2" borderId="6" xfId="0" applyFont="1" applyFill="1" applyBorder="1"/>
    <xf numFmtId="0" fontId="1" fillId="2" borderId="35" xfId="0" applyFont="1" applyFill="1" applyBorder="1"/>
    <xf numFmtId="0" fontId="14" fillId="2" borderId="0" xfId="0" applyFont="1" applyFill="1" applyAlignment="1">
      <alignment horizontal="left" wrapText="1"/>
    </xf>
    <xf numFmtId="0" fontId="5" fillId="2" borderId="0" xfId="0" applyFont="1" applyFill="1"/>
    <xf numFmtId="0" fontId="0" fillId="2" borderId="0" xfId="0" applyFont="1" applyFill="1"/>
    <xf numFmtId="0" fontId="5" fillId="2" borderId="0" xfId="0" applyFont="1" applyFill="1" applyAlignment="1">
      <alignment wrapText="1"/>
    </xf>
    <xf numFmtId="0" fontId="15" fillId="2" borderId="0" xfId="0" applyFont="1" applyFill="1" applyAlignment="1">
      <alignment wrapText="1"/>
    </xf>
    <xf numFmtId="0" fontId="17" fillId="2" borderId="0" xfId="0" applyFont="1" applyFill="1" applyAlignment="1"/>
    <xf numFmtId="0" fontId="0" fillId="2" borderId="1" xfId="0" applyFont="1" applyFill="1" applyBorder="1"/>
    <xf numFmtId="0" fontId="0" fillId="2" borderId="0" xfId="0" applyFont="1" applyFill="1" applyBorder="1"/>
    <xf numFmtId="0" fontId="0" fillId="2" borderId="2" xfId="0" applyFont="1" applyFill="1" applyBorder="1"/>
    <xf numFmtId="0" fontId="0" fillId="2" borderId="29" xfId="0" applyFont="1" applyFill="1" applyBorder="1"/>
    <xf numFmtId="0" fontId="0" fillId="2" borderId="32" xfId="0" applyFont="1" applyFill="1" applyBorder="1"/>
    <xf numFmtId="0" fontId="1" fillId="2" borderId="2" xfId="0" applyFont="1" applyFill="1" applyBorder="1"/>
    <xf numFmtId="0" fontId="1" fillId="2" borderId="28" xfId="0" applyFont="1" applyFill="1" applyBorder="1" applyAlignment="1">
      <alignment horizontal="left" vertical="center"/>
    </xf>
    <xf numFmtId="0" fontId="1" fillId="2" borderId="4" xfId="0" applyFont="1" applyFill="1" applyBorder="1" applyAlignment="1">
      <alignment vertical="center"/>
    </xf>
    <xf numFmtId="0" fontId="1" fillId="2" borderId="2" xfId="0" applyFont="1" applyFill="1" applyBorder="1" applyAlignment="1">
      <alignment vertical="center"/>
    </xf>
    <xf numFmtId="0" fontId="1" fillId="2" borderId="5" xfId="0" applyFont="1" applyFill="1" applyBorder="1" applyAlignment="1">
      <alignment vertical="center"/>
    </xf>
    <xf numFmtId="0" fontId="1" fillId="2" borderId="25" xfId="0" applyFont="1" applyFill="1" applyBorder="1" applyAlignment="1">
      <alignment horizontal="left" vertical="center"/>
    </xf>
    <xf numFmtId="0" fontId="1" fillId="2" borderId="24" xfId="0" applyFont="1" applyFill="1" applyBorder="1" applyAlignment="1">
      <alignment vertical="center"/>
    </xf>
    <xf numFmtId="0" fontId="1" fillId="2" borderId="30" xfId="0" applyFont="1" applyFill="1" applyBorder="1" applyAlignment="1">
      <alignment vertical="center"/>
    </xf>
    <xf numFmtId="0" fontId="1" fillId="2" borderId="31" xfId="0" applyFont="1" applyFill="1" applyBorder="1" applyAlignment="1">
      <alignment vertical="center"/>
    </xf>
    <xf numFmtId="0" fontId="1" fillId="2" borderId="4" xfId="0" applyFont="1" applyFill="1" applyBorder="1" applyAlignment="1">
      <alignment horizontal="center" vertical="center"/>
    </xf>
    <xf numFmtId="0" fontId="18" fillId="2" borderId="0" xfId="1" applyFont="1" applyFill="1" applyAlignment="1">
      <alignment vertical="center" wrapText="1"/>
    </xf>
    <xf numFmtId="0" fontId="16" fillId="2" borderId="0" xfId="0" applyFont="1" applyFill="1" applyAlignment="1">
      <alignment vertical="center"/>
    </xf>
    <xf numFmtId="0" fontId="1" fillId="3" borderId="4" xfId="0" applyFont="1" applyFill="1" applyBorder="1" applyAlignment="1">
      <alignment horizontal="center" vertical="center"/>
    </xf>
    <xf numFmtId="0" fontId="1" fillId="3"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0" xfId="0" applyFont="1" applyFill="1" applyBorder="1" applyAlignment="1">
      <alignment horizontal="center" vertical="center"/>
    </xf>
    <xf numFmtId="0" fontId="0" fillId="2" borderId="0" xfId="0" applyFill="1" applyBorder="1" applyAlignment="1">
      <alignment wrapText="1"/>
    </xf>
    <xf numFmtId="9" fontId="0" fillId="2" borderId="0" xfId="0" applyNumberFormat="1" applyFill="1" applyBorder="1"/>
    <xf numFmtId="0" fontId="0" fillId="2" borderId="3" xfId="0" applyFill="1" applyBorder="1" applyAlignment="1">
      <alignment horizontal="center"/>
    </xf>
    <xf numFmtId="0" fontId="19" fillId="2" borderId="0" xfId="0" applyFont="1" applyFill="1"/>
    <xf numFmtId="0" fontId="1" fillId="3" borderId="4" xfId="0" applyFont="1" applyFill="1" applyBorder="1" applyAlignment="1">
      <alignment horizontal="center" vertical="center" wrapText="1"/>
    </xf>
    <xf numFmtId="0" fontId="16" fillId="2" borderId="0" xfId="0" applyFont="1" applyFill="1" applyAlignment="1">
      <alignment horizontal="left" vertical="center"/>
    </xf>
    <xf numFmtId="0" fontId="0" fillId="2" borderId="37" xfId="0" applyFill="1" applyBorder="1"/>
    <xf numFmtId="0" fontId="20" fillId="0" borderId="0" xfId="0" applyFont="1" applyFill="1"/>
    <xf numFmtId="0" fontId="9" fillId="0" borderId="0" xfId="0" applyFont="1" applyAlignment="1">
      <alignment horizontal="justify" vertical="center" wrapText="1"/>
    </xf>
    <xf numFmtId="0" fontId="9" fillId="2" borderId="0" xfId="0" applyFont="1" applyFill="1"/>
    <xf numFmtId="0" fontId="0" fillId="4" borderId="1" xfId="0" applyFill="1" applyBorder="1"/>
    <xf numFmtId="0" fontId="24" fillId="2" borderId="0" xfId="0" applyFont="1" applyFill="1"/>
    <xf numFmtId="0" fontId="23" fillId="4" borderId="1" xfId="1" applyFont="1" applyFill="1" applyBorder="1" applyAlignment="1" applyProtection="1">
      <alignment horizontal="center"/>
      <protection locked="0"/>
    </xf>
    <xf numFmtId="0" fontId="9" fillId="2" borderId="0" xfId="1" applyFont="1" applyFill="1"/>
    <xf numFmtId="0" fontId="9" fillId="2" borderId="0" xfId="1" applyFont="1" applyFill="1" applyBorder="1"/>
    <xf numFmtId="0" fontId="23" fillId="2" borderId="0" xfId="1" applyFont="1" applyFill="1" applyAlignment="1">
      <alignment horizontal="left" vertical="center"/>
    </xf>
    <xf numFmtId="0" fontId="23" fillId="2" borderId="0" xfId="1" applyFont="1" applyFill="1" applyBorder="1" applyAlignment="1" applyProtection="1">
      <alignment horizontal="center"/>
      <protection locked="0"/>
    </xf>
    <xf numFmtId="0" fontId="23" fillId="2" borderId="1" xfId="1" applyFont="1" applyFill="1" applyBorder="1" applyAlignment="1" applyProtection="1">
      <alignment horizontal="center"/>
      <protection locked="0"/>
    </xf>
    <xf numFmtId="0" fontId="23" fillId="0" borderId="0" xfId="1" applyFont="1" applyFill="1" applyAlignment="1">
      <alignment vertical="center"/>
    </xf>
    <xf numFmtId="0" fontId="9" fillId="2" borderId="0" xfId="1" applyFont="1" applyFill="1" applyBorder="1" applyAlignment="1">
      <alignment horizontal="center"/>
    </xf>
    <xf numFmtId="165" fontId="0" fillId="4" borderId="1" xfId="4" applyNumberFormat="1" applyFont="1" applyFill="1" applyBorder="1"/>
    <xf numFmtId="0" fontId="9" fillId="2" borderId="0" xfId="1" applyFont="1" applyFill="1" applyAlignment="1">
      <alignment horizontal="center"/>
    </xf>
    <xf numFmtId="0" fontId="26" fillId="2" borderId="0" xfId="1" applyFont="1" applyFill="1" applyBorder="1" applyAlignment="1">
      <alignment horizontal="center"/>
    </xf>
    <xf numFmtId="166" fontId="1" fillId="0" borderId="0" xfId="3" applyNumberFormat="1" applyFont="1" applyFill="1" applyBorder="1"/>
    <xf numFmtId="0" fontId="27" fillId="2" borderId="0" xfId="1" applyFont="1" applyFill="1"/>
    <xf numFmtId="166" fontId="1" fillId="2" borderId="0" xfId="3" applyNumberFormat="1" applyFont="1" applyFill="1" applyBorder="1"/>
    <xf numFmtId="0" fontId="27" fillId="2" borderId="0" xfId="0" applyFont="1" applyFill="1"/>
    <xf numFmtId="166" fontId="27" fillId="2" borderId="0" xfId="3" applyNumberFormat="1" applyFont="1" applyFill="1" applyBorder="1"/>
    <xf numFmtId="0" fontId="1" fillId="2" borderId="0" xfId="0" applyNumberFormat="1" applyFont="1" applyFill="1"/>
    <xf numFmtId="166" fontId="27" fillId="2" borderId="0" xfId="3" applyNumberFormat="1" applyFont="1" applyFill="1"/>
    <xf numFmtId="0" fontId="8" fillId="2" borderId="0" xfId="1" applyFill="1"/>
    <xf numFmtId="0" fontId="27" fillId="2" borderId="0" xfId="1" applyFont="1" applyFill="1" applyBorder="1"/>
    <xf numFmtId="0" fontId="27" fillId="2" borderId="0" xfId="1" applyFont="1" applyFill="1" applyBorder="1" applyAlignment="1">
      <alignment vertical="justify" wrapText="1"/>
    </xf>
    <xf numFmtId="0" fontId="29" fillId="2" borderId="0" xfId="1" applyFont="1" applyFill="1" applyBorder="1" applyAlignment="1">
      <alignment wrapText="1"/>
    </xf>
    <xf numFmtId="0" fontId="30" fillId="2" borderId="0" xfId="0" applyFont="1" applyFill="1"/>
    <xf numFmtId="0" fontId="13" fillId="0" borderId="0" xfId="0" applyFont="1"/>
    <xf numFmtId="0" fontId="17" fillId="2" borderId="0" xfId="0" applyFont="1" applyFill="1" applyAlignment="1">
      <alignment horizontal="left" wrapText="1"/>
    </xf>
    <xf numFmtId="0" fontId="23" fillId="2" borderId="0" xfId="0" applyFont="1" applyFill="1" applyAlignment="1">
      <alignment horizontal="center" wrapText="1"/>
    </xf>
    <xf numFmtId="0" fontId="0" fillId="4" borderId="3" xfId="0" applyFill="1" applyBorder="1"/>
    <xf numFmtId="0" fontId="16" fillId="2" borderId="3" xfId="0" applyFont="1" applyFill="1" applyBorder="1" applyAlignment="1">
      <alignment horizontal="center" vertical="center"/>
    </xf>
    <xf numFmtId="166" fontId="1" fillId="2" borderId="0" xfId="0" applyNumberFormat="1" applyFont="1" applyFill="1"/>
    <xf numFmtId="0" fontId="1" fillId="2" borderId="0" xfId="0" applyFont="1" applyFill="1" applyBorder="1" applyAlignment="1">
      <alignment horizontal="center" vertical="center" wrapText="1"/>
    </xf>
    <xf numFmtId="0" fontId="0" fillId="2" borderId="0" xfId="0" applyFill="1" applyBorder="1" applyAlignment="1">
      <alignment horizontal="center"/>
    </xf>
    <xf numFmtId="0" fontId="0" fillId="2" borderId="0" xfId="0" applyFill="1" applyBorder="1" applyAlignment="1">
      <alignment horizontal="center" vertical="center"/>
    </xf>
    <xf numFmtId="9" fontId="0" fillId="2" borderId="0" xfId="5" applyFont="1" applyFill="1" applyBorder="1" applyAlignment="1">
      <alignment horizontal="center"/>
    </xf>
    <xf numFmtId="0" fontId="1" fillId="4" borderId="3" xfId="0" applyFont="1" applyFill="1" applyBorder="1" applyAlignment="1">
      <alignment vertical="center"/>
    </xf>
    <xf numFmtId="9" fontId="0" fillId="2" borderId="3" xfId="5" applyFont="1" applyFill="1" applyBorder="1" applyAlignment="1">
      <alignment horizontal="center" wrapText="1"/>
    </xf>
    <xf numFmtId="0" fontId="0" fillId="4" borderId="3" xfId="0" applyFill="1" applyBorder="1" applyAlignment="1">
      <alignment horizontal="center" vertical="center"/>
    </xf>
    <xf numFmtId="0" fontId="1" fillId="2" borderId="0" xfId="0" applyFont="1" applyFill="1" applyBorder="1" applyAlignment="1">
      <alignment vertical="center" wrapText="1"/>
    </xf>
    <xf numFmtId="0" fontId="1" fillId="2" borderId="0" xfId="0" applyFont="1" applyFill="1" applyBorder="1" applyAlignment="1">
      <alignment vertical="center"/>
    </xf>
    <xf numFmtId="0" fontId="1" fillId="2" borderId="3" xfId="0" applyFont="1" applyFill="1" applyBorder="1" applyAlignment="1">
      <alignment vertical="center"/>
    </xf>
    <xf numFmtId="0" fontId="0" fillId="4" borderId="3" xfId="0" applyFill="1" applyBorder="1" applyAlignment="1">
      <alignment horizontal="center"/>
    </xf>
    <xf numFmtId="0" fontId="1" fillId="3" borderId="21" xfId="0" applyFont="1" applyFill="1" applyBorder="1" applyAlignment="1">
      <alignment horizontal="center" vertical="center"/>
    </xf>
    <xf numFmtId="166" fontId="0" fillId="2" borderId="3" xfId="3" applyNumberFormat="1" applyFont="1" applyFill="1" applyBorder="1" applyAlignment="1">
      <alignment horizontal="center" vertical="center"/>
    </xf>
    <xf numFmtId="166" fontId="0" fillId="2" borderId="3" xfId="3" applyNumberFormat="1" applyFont="1" applyFill="1" applyBorder="1"/>
    <xf numFmtId="166" fontId="16" fillId="2" borderId="3" xfId="3" applyNumberFormat="1" applyFont="1" applyFill="1" applyBorder="1" applyAlignment="1">
      <alignment horizontal="center" vertical="center"/>
    </xf>
    <xf numFmtId="0" fontId="18" fillId="2" borderId="0" xfId="1" applyFont="1" applyFill="1" applyAlignment="1">
      <alignment horizontal="center" vertical="center" wrapText="1"/>
    </xf>
    <xf numFmtId="0" fontId="12" fillId="2" borderId="0" xfId="0" applyFont="1" applyFill="1"/>
    <xf numFmtId="0" fontId="23" fillId="4" borderId="3" xfId="1" applyFont="1" applyFill="1" applyBorder="1" applyAlignment="1" applyProtection="1">
      <alignment horizontal="center"/>
      <protection locked="0"/>
    </xf>
    <xf numFmtId="0" fontId="9" fillId="2" borderId="3" xfId="1" applyFont="1" applyFill="1" applyBorder="1" applyAlignment="1">
      <alignment horizontal="center" vertical="center"/>
    </xf>
    <xf numFmtId="0" fontId="23" fillId="2" borderId="0" xfId="1" applyFont="1" applyFill="1" applyBorder="1" applyAlignment="1">
      <alignment horizontal="left" vertical="center"/>
    </xf>
    <xf numFmtId="0" fontId="9" fillId="2" borderId="0" xfId="1" applyFont="1" applyFill="1" applyBorder="1" applyAlignment="1">
      <alignment horizontal="center" vertical="center"/>
    </xf>
    <xf numFmtId="0" fontId="23" fillId="2" borderId="3" xfId="1" applyFont="1" applyFill="1" applyBorder="1" applyAlignment="1">
      <alignment horizontal="center" vertical="center"/>
    </xf>
    <xf numFmtId="0" fontId="1" fillId="2" borderId="3" xfId="0" applyFont="1" applyFill="1" applyBorder="1" applyAlignment="1">
      <alignment horizontal="center"/>
    </xf>
    <xf numFmtId="0" fontId="9" fillId="2" borderId="3" xfId="1" applyFont="1" applyFill="1" applyBorder="1" applyAlignment="1" applyProtection="1">
      <alignment horizontal="center"/>
      <protection locked="0"/>
    </xf>
    <xf numFmtId="0" fontId="23" fillId="4" borderId="3" xfId="1" applyFont="1" applyFill="1" applyBorder="1" applyAlignment="1">
      <alignment horizontal="left" vertical="center"/>
    </xf>
    <xf numFmtId="0" fontId="23" fillId="4" borderId="3" xfId="1" applyFont="1" applyFill="1" applyBorder="1" applyAlignment="1">
      <alignment horizontal="center" vertical="center"/>
    </xf>
    <xf numFmtId="0" fontId="9" fillId="4" borderId="3" xfId="1" applyFont="1" applyFill="1" applyBorder="1" applyAlignment="1">
      <alignment horizontal="center"/>
    </xf>
    <xf numFmtId="0" fontId="23" fillId="4" borderId="4"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0" xfId="1" applyFont="1" applyFill="1" applyBorder="1" applyAlignment="1" applyProtection="1">
      <alignment horizontal="center"/>
      <protection locked="0"/>
    </xf>
    <xf numFmtId="0" fontId="23" fillId="2" borderId="0" xfId="1" applyFont="1" applyFill="1" applyBorder="1" applyAlignment="1">
      <alignment horizontal="center" vertical="center"/>
    </xf>
    <xf numFmtId="0" fontId="1" fillId="4" borderId="3" xfId="0" applyFont="1" applyFill="1" applyBorder="1" applyAlignment="1">
      <alignment horizontal="center"/>
    </xf>
    <xf numFmtId="0" fontId="1" fillId="0" borderId="0" xfId="0" applyFont="1"/>
    <xf numFmtId="0" fontId="1" fillId="3" borderId="38" xfId="0" applyFont="1" applyFill="1" applyBorder="1" applyAlignment="1">
      <alignment horizontal="center" vertical="center" wrapText="1"/>
    </xf>
    <xf numFmtId="0" fontId="1" fillId="3" borderId="33" xfId="0" applyFont="1" applyFill="1" applyBorder="1" applyAlignment="1">
      <alignment horizontal="center" vertical="center" wrapText="1"/>
    </xf>
    <xf numFmtId="0" fontId="1" fillId="3" borderId="36"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7" fillId="2" borderId="0" xfId="0" applyFont="1" applyFill="1" applyAlignment="1">
      <alignment horizontal="left" wrapText="1"/>
    </xf>
    <xf numFmtId="0" fontId="1" fillId="2" borderId="21"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20" xfId="0" applyFont="1" applyFill="1" applyBorder="1" applyAlignment="1">
      <alignment horizontal="center" vertical="center"/>
    </xf>
    <xf numFmtId="0" fontId="1" fillId="3" borderId="33" xfId="0" applyFont="1" applyFill="1" applyBorder="1" applyAlignment="1">
      <alignment horizontal="center" vertical="center"/>
    </xf>
    <xf numFmtId="0" fontId="1" fillId="3" borderId="34" xfId="0" applyFont="1" applyFill="1" applyBorder="1" applyAlignment="1">
      <alignment horizontal="center" vertical="center"/>
    </xf>
    <xf numFmtId="0" fontId="1" fillId="3" borderId="3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2" fillId="2" borderId="0" xfId="0" applyFont="1" applyFill="1" applyAlignment="1">
      <alignment horizontal="center"/>
    </xf>
    <xf numFmtId="0" fontId="18" fillId="2" borderId="0" xfId="1" applyFont="1" applyFill="1" applyAlignment="1">
      <alignment horizontal="center" vertical="center" wrapText="1"/>
    </xf>
    <xf numFmtId="0" fontId="16" fillId="3" borderId="0" xfId="0" applyFont="1" applyFill="1" applyAlignment="1">
      <alignment horizontal="left" vertical="center"/>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1" fillId="3" borderId="3" xfId="0" applyFont="1" applyFill="1" applyBorder="1" applyAlignment="1">
      <alignment horizontal="center" vertical="center" wrapText="1"/>
    </xf>
    <xf numFmtId="0" fontId="0" fillId="2" borderId="3" xfId="0" applyFill="1" applyBorder="1" applyAlignment="1">
      <alignment horizontal="left" vertical="center" wrapText="1"/>
    </xf>
    <xf numFmtId="0" fontId="25" fillId="2" borderId="0" xfId="1" applyFont="1" applyFill="1" applyAlignment="1">
      <alignment horizontal="left" vertical="top" wrapText="1"/>
    </xf>
    <xf numFmtId="0" fontId="29" fillId="2" borderId="0" xfId="1" applyFont="1" applyFill="1" applyBorder="1" applyAlignment="1">
      <alignment horizontal="left" vertical="top" wrapText="1"/>
    </xf>
    <xf numFmtId="0" fontId="1" fillId="2" borderId="3" xfId="0" applyFont="1" applyFill="1" applyBorder="1" applyAlignment="1">
      <alignment horizontal="left" vertical="center"/>
    </xf>
    <xf numFmtId="0" fontId="1" fillId="3" borderId="2" xfId="0" applyFont="1" applyFill="1" applyBorder="1" applyAlignment="1">
      <alignment horizontal="center" vertical="center" wrapText="1"/>
    </xf>
    <xf numFmtId="0" fontId="19" fillId="2" borderId="0" xfId="0" applyFont="1" applyFill="1" applyAlignment="1">
      <alignment horizontal="left" wrapText="1"/>
    </xf>
    <xf numFmtId="49" fontId="31" fillId="2" borderId="3" xfId="3" applyNumberFormat="1" applyFont="1" applyFill="1" applyBorder="1" applyAlignment="1">
      <alignment horizontal="center" vertical="center" wrapText="1"/>
    </xf>
    <xf numFmtId="49" fontId="31" fillId="2" borderId="3" xfId="3" applyNumberFormat="1" applyFont="1" applyFill="1" applyBorder="1" applyAlignment="1">
      <alignment horizontal="center" vertical="center"/>
    </xf>
    <xf numFmtId="0" fontId="23" fillId="3" borderId="0" xfId="1" applyFont="1" applyFill="1" applyAlignment="1">
      <alignment horizontal="left" vertical="center"/>
    </xf>
    <xf numFmtId="0" fontId="21" fillId="2" borderId="0" xfId="0" applyFont="1" applyFill="1" applyAlignment="1">
      <alignment horizontal="left" wrapText="1"/>
    </xf>
    <xf numFmtId="0" fontId="3" fillId="2" borderId="0" xfId="0" applyFont="1" applyFill="1" applyAlignment="1">
      <alignment horizontal="center"/>
    </xf>
    <xf numFmtId="0" fontId="23" fillId="0" borderId="0" xfId="0" applyFont="1" applyAlignment="1">
      <alignment horizontal="center" vertical="center" wrapText="1"/>
    </xf>
  </cellXfs>
  <cellStyles count="6">
    <cellStyle name="Euro" xfId="2"/>
    <cellStyle name="Millares" xfId="3" builtinId="3"/>
    <cellStyle name="Moneda" xfId="4" builtinId="4"/>
    <cellStyle name="Normal" xfId="0" builtinId="0"/>
    <cellStyle name="Normal 2" xfId="1"/>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27"/>
  <sheetViews>
    <sheetView view="pageBreakPreview" topLeftCell="A58" zoomScale="110" zoomScaleNormal="100" zoomScaleSheetLayoutView="110" workbookViewId="0">
      <selection activeCell="K79" sqref="K79:O79"/>
    </sheetView>
  </sheetViews>
  <sheetFormatPr baseColWidth="10" defaultColWidth="4" defaultRowHeight="15" x14ac:dyDescent="0.25"/>
  <cols>
    <col min="1" max="1" width="3" style="2" customWidth="1"/>
    <col min="2" max="2" width="35" style="1" customWidth="1"/>
    <col min="3" max="3" width="4" customWidth="1"/>
    <col min="4" max="4" width="3.42578125" style="2" customWidth="1"/>
    <col min="5" max="5" width="4" customWidth="1"/>
    <col min="6" max="6" width="3.42578125" customWidth="1"/>
    <col min="7" max="12" width="3.28515625" customWidth="1"/>
    <col min="13" max="13" width="3.28515625" style="2" customWidth="1"/>
    <col min="14" max="16" width="3.28515625" customWidth="1"/>
    <col min="17" max="17" width="4" customWidth="1"/>
    <col min="18" max="19" width="3.28515625" customWidth="1"/>
    <col min="20" max="20" width="4.7109375" customWidth="1"/>
  </cols>
  <sheetData>
    <row r="1" spans="1:20" x14ac:dyDescent="0.25">
      <c r="A1" s="1"/>
      <c r="C1" s="1"/>
      <c r="D1" s="1"/>
      <c r="E1" s="1"/>
      <c r="F1" s="1"/>
      <c r="G1" s="1"/>
      <c r="H1" s="1"/>
      <c r="I1" s="1"/>
      <c r="J1" s="1"/>
      <c r="K1" s="1"/>
      <c r="L1" s="1"/>
      <c r="M1" s="1"/>
      <c r="N1" s="1"/>
      <c r="O1" s="1"/>
      <c r="P1" s="1"/>
      <c r="Q1" s="1"/>
      <c r="R1" s="1"/>
      <c r="S1" s="1"/>
      <c r="T1" s="1"/>
    </row>
    <row r="2" spans="1:20" ht="18" x14ac:dyDescent="0.25">
      <c r="A2" s="1"/>
      <c r="B2" s="177" t="s">
        <v>0</v>
      </c>
      <c r="C2" s="177"/>
      <c r="D2" s="177"/>
      <c r="E2" s="177"/>
      <c r="F2" s="177"/>
      <c r="G2" s="177"/>
      <c r="H2" s="177"/>
      <c r="I2" s="177"/>
      <c r="J2" s="177"/>
      <c r="K2" s="177"/>
      <c r="L2" s="177"/>
      <c r="M2" s="177"/>
      <c r="N2" s="177"/>
      <c r="O2" s="177"/>
      <c r="P2" s="177"/>
      <c r="Q2" s="177"/>
      <c r="R2" s="177"/>
      <c r="S2" s="177"/>
      <c r="T2" s="1"/>
    </row>
    <row r="3" spans="1:20" ht="18" x14ac:dyDescent="0.25">
      <c r="A3" s="1"/>
      <c r="B3" s="177" t="s">
        <v>153</v>
      </c>
      <c r="C3" s="177"/>
      <c r="D3" s="177"/>
      <c r="E3" s="177"/>
      <c r="F3" s="177"/>
      <c r="G3" s="177"/>
      <c r="H3" s="177"/>
      <c r="I3" s="177"/>
      <c r="J3" s="177"/>
      <c r="K3" s="177"/>
      <c r="L3" s="177"/>
      <c r="M3" s="177"/>
      <c r="N3" s="177"/>
      <c r="O3" s="177"/>
      <c r="P3" s="177"/>
      <c r="Q3" s="177"/>
      <c r="R3" s="177"/>
      <c r="S3" s="177"/>
      <c r="T3" s="1"/>
    </row>
    <row r="4" spans="1:20" s="2" customFormat="1" ht="13.5" customHeight="1" x14ac:dyDescent="0.25">
      <c r="A4" s="1"/>
      <c r="B4" s="37"/>
      <c r="C4" s="37"/>
      <c r="D4" s="37"/>
      <c r="E4" s="37"/>
      <c r="F4" s="37"/>
      <c r="G4" s="37"/>
      <c r="H4" s="37"/>
      <c r="I4" s="37"/>
      <c r="J4" s="37"/>
      <c r="K4" s="37"/>
      <c r="L4" s="37"/>
      <c r="M4" s="37"/>
      <c r="N4" s="37"/>
      <c r="O4" s="37"/>
      <c r="P4" s="12"/>
      <c r="Q4" s="1"/>
      <c r="R4" s="1"/>
      <c r="S4" s="1"/>
      <c r="T4" s="1"/>
    </row>
    <row r="5" spans="1:20" ht="13.5" customHeight="1" x14ac:dyDescent="0.25">
      <c r="A5" s="1"/>
      <c r="B5" s="12"/>
      <c r="C5" s="12"/>
      <c r="D5" s="12"/>
      <c r="E5" s="12"/>
      <c r="F5" s="12"/>
      <c r="G5" s="12"/>
      <c r="H5" s="12"/>
      <c r="I5" s="12"/>
      <c r="J5" s="12"/>
      <c r="K5" s="12"/>
      <c r="L5" s="12"/>
      <c r="M5" s="12"/>
      <c r="N5" s="12"/>
      <c r="O5" s="12"/>
      <c r="P5" s="12"/>
      <c r="Q5" s="1"/>
      <c r="R5" s="1"/>
      <c r="S5" s="1"/>
      <c r="T5" s="1"/>
    </row>
    <row r="6" spans="1:20" ht="15.75" x14ac:dyDescent="0.25">
      <c r="A6" s="1"/>
      <c r="B6" s="3" t="s">
        <v>1</v>
      </c>
      <c r="C6" s="3"/>
      <c r="D6" s="22"/>
      <c r="E6" s="12"/>
      <c r="F6" s="23"/>
      <c r="G6" s="23"/>
      <c r="H6" s="23"/>
      <c r="I6" s="23"/>
      <c r="J6" s="23"/>
      <c r="K6" s="23"/>
      <c r="L6" s="23"/>
      <c r="M6" s="23"/>
      <c r="N6" s="23"/>
      <c r="O6" s="23"/>
      <c r="P6" s="23"/>
      <c r="Q6" s="23"/>
      <c r="R6" s="23"/>
      <c r="S6" s="23"/>
      <c r="T6" s="23"/>
    </row>
    <row r="7" spans="1:20" ht="15.75" x14ac:dyDescent="0.25">
      <c r="A7" s="1"/>
      <c r="B7" s="3" t="s">
        <v>2</v>
      </c>
      <c r="C7" s="3"/>
      <c r="D7" s="22"/>
      <c r="E7" s="12"/>
      <c r="F7" s="23"/>
      <c r="G7" s="23"/>
      <c r="H7" s="23"/>
      <c r="I7" s="23"/>
      <c r="J7" s="23"/>
      <c r="K7" s="23"/>
      <c r="L7" s="23"/>
      <c r="M7" s="23"/>
      <c r="N7" s="23"/>
      <c r="O7" s="23"/>
      <c r="P7" s="23"/>
      <c r="Q7" s="23"/>
      <c r="R7" s="23"/>
      <c r="S7" s="23"/>
      <c r="T7" s="23"/>
    </row>
    <row r="8" spans="1:20" s="2" customFormat="1" ht="15.75" x14ac:dyDescent="0.25">
      <c r="A8" s="1"/>
      <c r="B8" s="3"/>
      <c r="C8" s="3"/>
      <c r="D8" s="22"/>
      <c r="E8" s="12"/>
      <c r="F8" s="27"/>
      <c r="G8" s="27"/>
      <c r="H8" s="27"/>
      <c r="I8" s="27"/>
      <c r="J8" s="27"/>
      <c r="K8" s="27"/>
      <c r="L8" s="27"/>
      <c r="M8" s="27"/>
      <c r="N8" s="27"/>
      <c r="O8" s="27"/>
      <c r="P8" s="27"/>
      <c r="Q8" s="27"/>
      <c r="R8" s="27"/>
      <c r="S8" s="27"/>
      <c r="T8" s="27"/>
    </row>
    <row r="9" spans="1:20" x14ac:dyDescent="0.25">
      <c r="A9" s="1"/>
      <c r="B9" s="12"/>
      <c r="C9" s="12"/>
      <c r="D9" s="12"/>
      <c r="E9" s="12"/>
      <c r="F9" s="12"/>
      <c r="G9" s="12"/>
      <c r="H9" s="12"/>
      <c r="I9" s="12"/>
      <c r="J9" s="12"/>
      <c r="K9" s="12"/>
      <c r="L9" s="12"/>
      <c r="M9" s="12"/>
      <c r="N9" s="12"/>
      <c r="O9" s="12"/>
      <c r="P9" s="12"/>
      <c r="Q9" s="1"/>
      <c r="R9" s="1"/>
      <c r="S9" s="1"/>
      <c r="T9" s="1"/>
    </row>
    <row r="10" spans="1:20" ht="15" customHeight="1" x14ac:dyDescent="0.25">
      <c r="A10" s="1"/>
      <c r="B10" s="45" t="s">
        <v>154</v>
      </c>
      <c r="C10" s="45"/>
      <c r="D10" s="45"/>
      <c r="E10" s="45"/>
      <c r="F10" s="45"/>
      <c r="G10" s="45"/>
      <c r="H10" s="45"/>
      <c r="I10" s="45"/>
      <c r="J10" s="45"/>
      <c r="K10" s="45"/>
      <c r="L10" s="45"/>
      <c r="M10" s="45"/>
      <c r="N10" s="45"/>
      <c r="O10" s="45"/>
      <c r="P10" s="45"/>
      <c r="Q10" s="45"/>
      <c r="R10" s="45"/>
      <c r="S10" s="45"/>
      <c r="T10" s="45"/>
    </row>
    <row r="11" spans="1:20" s="2" customFormat="1" ht="19.5" customHeight="1" x14ac:dyDescent="0.25">
      <c r="A11" s="1"/>
      <c r="B11" s="152" t="s">
        <v>196</v>
      </c>
      <c r="C11" s="152"/>
      <c r="D11" s="152"/>
      <c r="E11" s="152"/>
      <c r="F11" s="152"/>
      <c r="G11" s="152"/>
      <c r="H11" s="152"/>
      <c r="I11" s="152"/>
      <c r="J11" s="152"/>
      <c r="K11" s="152"/>
      <c r="L11" s="152"/>
      <c r="M11" s="152"/>
      <c r="N11" s="152"/>
      <c r="O11" s="152"/>
      <c r="P11" s="152"/>
      <c r="Q11" s="152"/>
      <c r="R11" s="152"/>
      <c r="S11" s="152"/>
      <c r="T11" s="1"/>
    </row>
    <row r="12" spans="1:20" s="2" customFormat="1" ht="19.5" customHeight="1" x14ac:dyDescent="0.25">
      <c r="A12" s="1"/>
      <c r="B12" s="106" t="s">
        <v>197</v>
      </c>
      <c r="C12" s="105"/>
      <c r="D12" s="105"/>
      <c r="E12" s="105"/>
      <c r="F12" s="105"/>
      <c r="G12" s="105"/>
      <c r="H12" s="105"/>
      <c r="I12" s="105"/>
      <c r="J12" s="105"/>
      <c r="K12" s="105"/>
      <c r="L12" s="105"/>
      <c r="M12" s="105"/>
      <c r="N12" s="105"/>
      <c r="O12" s="105"/>
      <c r="P12" s="105"/>
      <c r="Q12" s="105"/>
      <c r="R12" s="105"/>
      <c r="S12" s="105"/>
      <c r="T12" s="1"/>
    </row>
    <row r="13" spans="1:20" s="2" customFormat="1" ht="5.25" customHeight="1" x14ac:dyDescent="0.25">
      <c r="A13" s="1"/>
      <c r="B13" s="42"/>
      <c r="C13" s="42"/>
      <c r="D13" s="42"/>
      <c r="E13" s="42"/>
      <c r="F13" s="42"/>
      <c r="G13" s="42"/>
      <c r="H13" s="42"/>
      <c r="I13" s="42"/>
      <c r="J13" s="42"/>
      <c r="K13" s="42"/>
      <c r="L13" s="42"/>
      <c r="M13" s="42"/>
      <c r="N13" s="42"/>
      <c r="O13" s="42"/>
      <c r="P13" s="42"/>
      <c r="Q13" s="42"/>
      <c r="R13" s="42"/>
      <c r="S13" s="42"/>
      <c r="T13" s="1"/>
    </row>
    <row r="14" spans="1:20" x14ac:dyDescent="0.25">
      <c r="A14" s="1"/>
      <c r="B14" s="38" t="s">
        <v>104</v>
      </c>
      <c r="C14" s="12"/>
      <c r="D14" s="13"/>
      <c r="E14" s="12"/>
      <c r="F14" s="12"/>
      <c r="G14" s="12"/>
      <c r="H14" s="39"/>
      <c r="I14" s="12"/>
      <c r="J14" s="12"/>
      <c r="K14" s="12"/>
      <c r="L14" s="12"/>
      <c r="M14" s="38" t="s">
        <v>105</v>
      </c>
      <c r="N14" s="12"/>
      <c r="O14" s="13"/>
      <c r="P14" s="12"/>
      <c r="Q14" s="1"/>
      <c r="R14" s="1"/>
      <c r="S14" s="1"/>
      <c r="T14" s="1"/>
    </row>
    <row r="15" spans="1:20" x14ac:dyDescent="0.25">
      <c r="A15" s="1"/>
      <c r="B15" s="38" t="s">
        <v>106</v>
      </c>
      <c r="C15" s="12"/>
      <c r="D15" s="13"/>
      <c r="E15" s="12"/>
      <c r="F15" s="12"/>
      <c r="G15" s="12"/>
      <c r="H15" s="39"/>
      <c r="I15" s="12"/>
      <c r="J15" s="12"/>
      <c r="K15" s="12"/>
      <c r="L15" s="12"/>
      <c r="M15" s="38" t="s">
        <v>107</v>
      </c>
      <c r="N15" s="12"/>
      <c r="O15" s="40"/>
      <c r="P15" s="12"/>
      <c r="Q15" s="1"/>
      <c r="R15" s="1"/>
      <c r="S15" s="1"/>
      <c r="T15" s="1"/>
    </row>
    <row r="16" spans="1:20" s="2" customFormat="1" ht="7.5" customHeight="1" x14ac:dyDescent="0.25">
      <c r="A16" s="1"/>
      <c r="B16" s="24"/>
      <c r="C16" s="12"/>
      <c r="D16" s="41"/>
      <c r="E16" s="12"/>
      <c r="F16" s="12"/>
      <c r="G16" s="12"/>
      <c r="H16" s="12"/>
      <c r="I16" s="12"/>
      <c r="J16" s="12"/>
      <c r="K16" s="12"/>
      <c r="L16" s="12"/>
      <c r="M16" s="24"/>
      <c r="N16" s="12"/>
      <c r="O16" s="41"/>
      <c r="P16" s="12"/>
      <c r="Q16" s="1"/>
      <c r="R16" s="1"/>
      <c r="S16" s="1"/>
      <c r="T16" s="1"/>
    </row>
    <row r="17" spans="1:20" x14ac:dyDescent="0.25">
      <c r="A17" s="1"/>
      <c r="B17" s="25" t="s">
        <v>108</v>
      </c>
      <c r="C17" s="25"/>
      <c r="D17" s="25"/>
      <c r="E17" s="25"/>
      <c r="F17" s="25"/>
      <c r="G17" s="25"/>
      <c r="H17" s="25"/>
      <c r="I17" s="25"/>
      <c r="J17" s="25"/>
      <c r="K17" s="25"/>
      <c r="L17" s="25"/>
      <c r="M17" s="25"/>
      <c r="N17" s="25"/>
      <c r="O17" s="25"/>
      <c r="P17" s="25"/>
      <c r="Q17" s="25"/>
      <c r="R17" s="25"/>
      <c r="S17" s="25"/>
      <c r="T17" s="25"/>
    </row>
    <row r="18" spans="1:20" s="2" customFormat="1" x14ac:dyDescent="0.25">
      <c r="A18" s="1"/>
      <c r="B18" s="26"/>
      <c r="C18" s="26"/>
      <c r="D18" s="26"/>
      <c r="E18" s="26"/>
      <c r="F18" s="26"/>
      <c r="G18" s="26"/>
      <c r="H18" s="26"/>
      <c r="I18" s="26"/>
      <c r="J18" s="26"/>
      <c r="K18" s="26"/>
      <c r="L18" s="26"/>
      <c r="M18" s="26"/>
      <c r="N18" s="26"/>
      <c r="O18" s="26"/>
      <c r="P18" s="26"/>
      <c r="Q18" s="26"/>
      <c r="R18" s="26"/>
      <c r="S18" s="26"/>
      <c r="T18" s="26"/>
    </row>
    <row r="19" spans="1:20" s="2" customFormat="1" ht="19.5" customHeight="1" x14ac:dyDescent="0.25">
      <c r="A19" s="1"/>
      <c r="B19" s="106" t="s">
        <v>198</v>
      </c>
      <c r="C19" s="105"/>
      <c r="D19" s="105"/>
      <c r="E19" s="105"/>
      <c r="F19" s="105"/>
      <c r="G19" s="105"/>
      <c r="H19" s="105"/>
      <c r="I19" s="105"/>
      <c r="J19" s="105"/>
      <c r="K19" s="105"/>
      <c r="L19" s="105"/>
      <c r="M19" s="105"/>
      <c r="N19" s="105"/>
      <c r="O19" s="105"/>
      <c r="P19" s="105"/>
      <c r="Q19" s="105"/>
      <c r="R19" s="105"/>
      <c r="S19" s="105"/>
      <c r="T19" s="1"/>
    </row>
    <row r="20" spans="1:20" s="2" customFormat="1" ht="4.5" customHeight="1" x14ac:dyDescent="0.25">
      <c r="A20" s="1"/>
      <c r="B20" s="42"/>
      <c r="C20" s="42"/>
      <c r="D20" s="42"/>
      <c r="E20" s="42"/>
      <c r="F20" s="42"/>
      <c r="G20" s="42"/>
      <c r="H20" s="42"/>
      <c r="I20" s="42"/>
      <c r="J20" s="42"/>
      <c r="K20" s="42"/>
      <c r="L20" s="42"/>
      <c r="M20" s="42"/>
      <c r="N20" s="42"/>
      <c r="O20" s="42"/>
      <c r="P20" s="42"/>
      <c r="Q20" s="42"/>
      <c r="R20" s="42"/>
      <c r="S20" s="42"/>
      <c r="T20" s="1"/>
    </row>
    <row r="21" spans="1:20" s="2" customFormat="1" x14ac:dyDescent="0.25">
      <c r="A21" s="1"/>
      <c r="B21" s="38" t="s">
        <v>104</v>
      </c>
      <c r="C21" s="12"/>
      <c r="D21" s="13"/>
      <c r="E21" s="12"/>
      <c r="F21" s="12"/>
      <c r="G21" s="12"/>
      <c r="H21" s="39"/>
      <c r="I21" s="12"/>
      <c r="J21" s="12"/>
      <c r="K21" s="12"/>
      <c r="L21" s="12"/>
      <c r="M21" s="38" t="s">
        <v>105</v>
      </c>
      <c r="N21" s="12"/>
      <c r="O21" s="13"/>
      <c r="P21" s="12"/>
      <c r="Q21" s="1"/>
      <c r="R21" s="1"/>
      <c r="S21" s="1"/>
      <c r="T21" s="1"/>
    </row>
    <row r="22" spans="1:20" s="2" customFormat="1" x14ac:dyDescent="0.25">
      <c r="A22" s="1"/>
      <c r="B22" s="38" t="s">
        <v>106</v>
      </c>
      <c r="C22" s="12"/>
      <c r="D22" s="13"/>
      <c r="E22" s="12"/>
      <c r="F22" s="12"/>
      <c r="G22" s="12"/>
      <c r="H22" s="39"/>
      <c r="I22" s="12"/>
      <c r="J22" s="12"/>
      <c r="K22" s="12"/>
      <c r="L22" s="12"/>
      <c r="M22" s="38" t="s">
        <v>107</v>
      </c>
      <c r="N22" s="12"/>
      <c r="O22" s="40"/>
      <c r="P22" s="12"/>
      <c r="Q22" s="1"/>
      <c r="R22" s="1"/>
      <c r="S22" s="1"/>
      <c r="T22" s="1"/>
    </row>
    <row r="23" spans="1:20" s="2" customFormat="1" ht="3.75" customHeight="1" x14ac:dyDescent="0.25">
      <c r="A23" s="1"/>
      <c r="B23" s="24"/>
      <c r="C23" s="12"/>
      <c r="D23" s="41"/>
      <c r="E23" s="12"/>
      <c r="F23" s="12"/>
      <c r="G23" s="12"/>
      <c r="H23" s="12"/>
      <c r="I23" s="12"/>
      <c r="J23" s="12"/>
      <c r="K23" s="12"/>
      <c r="L23" s="12"/>
      <c r="M23" s="24"/>
      <c r="N23" s="12"/>
      <c r="O23" s="41"/>
      <c r="P23" s="12"/>
      <c r="Q23" s="1"/>
      <c r="R23" s="1"/>
      <c r="S23" s="1"/>
      <c r="T23" s="1"/>
    </row>
    <row r="24" spans="1:20" s="2" customFormat="1" x14ac:dyDescent="0.25">
      <c r="A24" s="1"/>
      <c r="B24" s="25" t="s">
        <v>108</v>
      </c>
      <c r="C24" s="25"/>
      <c r="D24" s="25"/>
      <c r="E24" s="25"/>
      <c r="F24" s="25"/>
      <c r="G24" s="25"/>
      <c r="H24" s="25"/>
      <c r="I24" s="25"/>
      <c r="J24" s="25"/>
      <c r="K24" s="25"/>
      <c r="L24" s="25"/>
      <c r="M24" s="25"/>
      <c r="N24" s="25"/>
      <c r="O24" s="25"/>
      <c r="P24" s="25"/>
      <c r="Q24" s="25"/>
      <c r="R24" s="25"/>
      <c r="S24" s="25"/>
      <c r="T24" s="25"/>
    </row>
    <row r="25" spans="1:20" s="2" customFormat="1" x14ac:dyDescent="0.25">
      <c r="A25" s="1"/>
      <c r="B25" s="26"/>
      <c r="C25" s="26"/>
      <c r="D25" s="26"/>
      <c r="E25" s="26"/>
      <c r="F25" s="26"/>
      <c r="G25" s="26"/>
      <c r="H25" s="26"/>
      <c r="I25" s="26"/>
      <c r="J25" s="26"/>
      <c r="K25" s="26"/>
      <c r="L25" s="26"/>
      <c r="M25" s="26"/>
      <c r="N25" s="26"/>
      <c r="O25" s="26"/>
      <c r="P25" s="26"/>
      <c r="Q25" s="26"/>
      <c r="R25" s="26"/>
      <c r="S25" s="26"/>
      <c r="T25" s="26"/>
    </row>
    <row r="26" spans="1:20" s="2" customFormat="1" ht="19.5" customHeight="1" x14ac:dyDescent="0.25">
      <c r="A26" s="1"/>
      <c r="B26" s="106" t="s">
        <v>197</v>
      </c>
      <c r="C26" s="105"/>
      <c r="D26" s="105"/>
      <c r="E26" s="105"/>
      <c r="F26" s="105"/>
      <c r="G26" s="105"/>
      <c r="H26" s="105"/>
      <c r="I26" s="105"/>
      <c r="J26" s="105"/>
      <c r="K26" s="105"/>
      <c r="L26" s="105"/>
      <c r="M26" s="105"/>
      <c r="N26" s="105"/>
      <c r="O26" s="105"/>
      <c r="P26" s="105"/>
      <c r="Q26" s="105"/>
      <c r="R26" s="105"/>
      <c r="S26" s="105"/>
      <c r="T26" s="1"/>
    </row>
    <row r="27" spans="1:20" s="2" customFormat="1" ht="5.25" customHeight="1" x14ac:dyDescent="0.25">
      <c r="A27" s="1"/>
      <c r="B27" s="42"/>
      <c r="C27" s="42"/>
      <c r="D27" s="42"/>
      <c r="E27" s="42"/>
      <c r="F27" s="42"/>
      <c r="G27" s="42"/>
      <c r="H27" s="42"/>
      <c r="I27" s="42"/>
      <c r="J27" s="42"/>
      <c r="K27" s="42"/>
      <c r="L27" s="42"/>
      <c r="M27" s="42"/>
      <c r="N27" s="42"/>
      <c r="O27" s="42"/>
      <c r="P27" s="42"/>
      <c r="Q27" s="42"/>
      <c r="R27" s="42"/>
      <c r="S27" s="42"/>
      <c r="T27" s="1"/>
    </row>
    <row r="28" spans="1:20" s="2" customFormat="1" x14ac:dyDescent="0.25">
      <c r="A28" s="1"/>
      <c r="B28" s="38" t="s">
        <v>104</v>
      </c>
      <c r="C28" s="12"/>
      <c r="D28" s="13"/>
      <c r="E28" s="12"/>
      <c r="F28" s="12"/>
      <c r="G28" s="12"/>
      <c r="H28" s="39"/>
      <c r="I28" s="12"/>
      <c r="J28" s="12"/>
      <c r="K28" s="12"/>
      <c r="L28" s="12"/>
      <c r="M28" s="38" t="s">
        <v>105</v>
      </c>
      <c r="N28" s="12"/>
      <c r="O28" s="13"/>
      <c r="P28" s="12"/>
      <c r="Q28" s="1"/>
      <c r="R28" s="1"/>
      <c r="S28" s="1"/>
      <c r="T28" s="1"/>
    </row>
    <row r="29" spans="1:20" s="2" customFormat="1" x14ac:dyDescent="0.25">
      <c r="A29" s="1"/>
      <c r="B29" s="38" t="s">
        <v>106</v>
      </c>
      <c r="C29" s="12"/>
      <c r="D29" s="13"/>
      <c r="E29" s="12"/>
      <c r="F29" s="12"/>
      <c r="G29" s="12"/>
      <c r="H29" s="39"/>
      <c r="I29" s="12"/>
      <c r="J29" s="12"/>
      <c r="K29" s="12"/>
      <c r="L29" s="12"/>
      <c r="M29" s="38" t="s">
        <v>107</v>
      </c>
      <c r="N29" s="12"/>
      <c r="O29" s="40"/>
      <c r="P29" s="12"/>
      <c r="Q29" s="1"/>
      <c r="R29" s="1"/>
      <c r="S29" s="1"/>
      <c r="T29" s="1"/>
    </row>
    <row r="30" spans="1:20" s="2" customFormat="1" ht="7.5" customHeight="1" x14ac:dyDescent="0.25">
      <c r="A30" s="1"/>
      <c r="B30" s="24"/>
      <c r="C30" s="12"/>
      <c r="D30" s="41"/>
      <c r="E30" s="12"/>
      <c r="F30" s="12"/>
      <c r="G30" s="12"/>
      <c r="H30" s="12"/>
      <c r="I30" s="12"/>
      <c r="J30" s="12"/>
      <c r="K30" s="12"/>
      <c r="L30" s="12"/>
      <c r="M30" s="24"/>
      <c r="N30" s="12"/>
      <c r="O30" s="41"/>
      <c r="P30" s="12"/>
      <c r="Q30" s="1"/>
      <c r="R30" s="1"/>
      <c r="S30" s="1"/>
      <c r="T30" s="1"/>
    </row>
    <row r="31" spans="1:20" s="2" customFormat="1" x14ac:dyDescent="0.25">
      <c r="A31" s="1"/>
      <c r="B31" s="25" t="s">
        <v>108</v>
      </c>
      <c r="C31" s="25"/>
      <c r="D31" s="25"/>
      <c r="E31" s="25"/>
      <c r="F31" s="25"/>
      <c r="G31" s="25"/>
      <c r="H31" s="25"/>
      <c r="I31" s="25"/>
      <c r="J31" s="25"/>
      <c r="K31" s="25"/>
      <c r="L31" s="25"/>
      <c r="M31" s="25"/>
      <c r="N31" s="25"/>
      <c r="O31" s="25"/>
      <c r="P31" s="25"/>
      <c r="Q31" s="25"/>
      <c r="R31" s="25"/>
      <c r="S31" s="25"/>
      <c r="T31" s="25"/>
    </row>
    <row r="32" spans="1:20" s="2" customFormat="1" x14ac:dyDescent="0.25">
      <c r="A32" s="1"/>
      <c r="B32" s="26"/>
      <c r="C32" s="26"/>
      <c r="D32" s="26"/>
      <c r="E32" s="26"/>
      <c r="F32" s="26"/>
      <c r="G32" s="26"/>
      <c r="H32" s="26"/>
      <c r="I32" s="26"/>
      <c r="J32" s="26"/>
      <c r="K32" s="26"/>
      <c r="L32" s="26"/>
      <c r="M32" s="26"/>
      <c r="N32" s="26"/>
      <c r="O32" s="26"/>
      <c r="P32" s="26"/>
      <c r="Q32" s="26"/>
      <c r="R32" s="26"/>
      <c r="S32" s="26"/>
      <c r="T32" s="26"/>
    </row>
    <row r="33" spans="1:20" ht="15" customHeight="1" x14ac:dyDescent="0.25">
      <c r="A33" s="1"/>
      <c r="B33" s="45" t="s">
        <v>109</v>
      </c>
      <c r="C33" s="46"/>
      <c r="D33" s="46"/>
      <c r="E33" s="46"/>
      <c r="F33" s="46"/>
      <c r="G33" s="46"/>
      <c r="H33" s="46"/>
      <c r="I33" s="46"/>
      <c r="J33" s="46"/>
      <c r="K33" s="46"/>
      <c r="L33" s="46"/>
      <c r="M33" s="46"/>
      <c r="N33" s="46"/>
      <c r="O33" s="46"/>
      <c r="P33" s="46"/>
      <c r="Q33" s="46"/>
      <c r="R33" s="46"/>
      <c r="S33" s="46"/>
      <c r="T33" s="46"/>
    </row>
    <row r="34" spans="1:20" s="2" customFormat="1" ht="6" customHeight="1" x14ac:dyDescent="0.25">
      <c r="A34" s="1"/>
      <c r="C34" s="12"/>
      <c r="D34" s="12"/>
      <c r="E34" s="12"/>
      <c r="F34" s="12"/>
      <c r="G34" s="12"/>
      <c r="H34" s="12"/>
      <c r="I34" s="12"/>
      <c r="J34" s="12"/>
      <c r="K34" s="12"/>
      <c r="L34" s="12"/>
      <c r="M34" s="12"/>
      <c r="N34" s="12"/>
      <c r="O34" s="12"/>
      <c r="P34" s="12"/>
      <c r="Q34" s="1"/>
      <c r="R34" s="1"/>
      <c r="S34" s="1"/>
      <c r="T34" s="1"/>
    </row>
    <row r="35" spans="1:20" s="2" customFormat="1" ht="14.25" customHeight="1" x14ac:dyDescent="0.25">
      <c r="A35" s="1"/>
      <c r="B35" s="106" t="s">
        <v>197</v>
      </c>
      <c r="C35" s="12"/>
      <c r="D35" s="12"/>
      <c r="E35" s="12"/>
      <c r="F35" s="12"/>
      <c r="G35" s="12"/>
      <c r="H35" s="12"/>
      <c r="I35" s="12"/>
      <c r="J35" s="12"/>
      <c r="K35" s="12"/>
      <c r="L35" s="12"/>
      <c r="M35" s="12"/>
      <c r="N35" s="12"/>
      <c r="O35" s="12"/>
      <c r="P35" s="12"/>
      <c r="Q35" s="1"/>
      <c r="R35" s="1"/>
      <c r="S35" s="1"/>
      <c r="T35" s="1"/>
    </row>
    <row r="36" spans="1:20" ht="14.25" customHeight="1" x14ac:dyDescent="0.25">
      <c r="A36" s="1"/>
      <c r="B36" s="43"/>
      <c r="C36" s="12"/>
      <c r="D36" s="12" t="s">
        <v>110</v>
      </c>
      <c r="E36" s="12" t="s">
        <v>111</v>
      </c>
      <c r="F36" s="12"/>
      <c r="G36" s="12" t="s">
        <v>103</v>
      </c>
      <c r="H36" s="12"/>
      <c r="I36" s="12"/>
      <c r="J36" s="12"/>
      <c r="K36" s="12"/>
      <c r="L36" s="12"/>
      <c r="M36" s="12"/>
      <c r="N36" s="12"/>
      <c r="O36" s="12"/>
      <c r="P36" s="12"/>
      <c r="Q36" s="44"/>
      <c r="R36" s="44"/>
      <c r="S36" s="44"/>
      <c r="T36" s="44"/>
    </row>
    <row r="37" spans="1:20" x14ac:dyDescent="0.25">
      <c r="A37" s="1"/>
      <c r="B37" s="38" t="s">
        <v>112</v>
      </c>
      <c r="C37" s="12"/>
      <c r="D37" s="13"/>
      <c r="E37" s="13"/>
      <c r="F37" s="12"/>
      <c r="G37" s="25"/>
      <c r="H37" s="25"/>
      <c r="I37" s="25"/>
      <c r="J37" s="25"/>
      <c r="K37" s="25"/>
      <c r="L37" s="25"/>
      <c r="M37" s="25"/>
      <c r="N37" s="25"/>
      <c r="O37" s="25"/>
      <c r="P37" s="25"/>
      <c r="Q37" s="25"/>
      <c r="R37" s="25"/>
      <c r="S37" s="25"/>
      <c r="T37" s="25"/>
    </row>
    <row r="38" spans="1:20" x14ac:dyDescent="0.25">
      <c r="A38" s="1"/>
      <c r="B38" s="38" t="s">
        <v>113</v>
      </c>
      <c r="C38" s="12"/>
      <c r="D38" s="13"/>
      <c r="E38" s="13"/>
      <c r="F38" s="12"/>
      <c r="G38" s="25"/>
      <c r="H38" s="25"/>
      <c r="I38" s="25"/>
      <c r="J38" s="25"/>
      <c r="K38" s="25"/>
      <c r="L38" s="25"/>
      <c r="M38" s="25"/>
      <c r="N38" s="25"/>
      <c r="O38" s="25"/>
      <c r="P38" s="25"/>
      <c r="Q38" s="25"/>
      <c r="R38" s="25"/>
      <c r="S38" s="25"/>
      <c r="T38" s="25"/>
    </row>
    <row r="39" spans="1:20" x14ac:dyDescent="0.25">
      <c r="A39" s="1"/>
      <c r="B39" s="38" t="s">
        <v>114</v>
      </c>
      <c r="C39" s="12"/>
      <c r="D39" s="13"/>
      <c r="E39" s="13"/>
      <c r="F39" s="12"/>
      <c r="G39" s="25"/>
      <c r="H39" s="25"/>
      <c r="I39" s="25"/>
      <c r="J39" s="25"/>
      <c r="K39" s="25"/>
      <c r="L39" s="25"/>
      <c r="M39" s="25"/>
      <c r="N39" s="25"/>
      <c r="O39" s="25"/>
      <c r="P39" s="25"/>
      <c r="Q39" s="25"/>
      <c r="R39" s="25"/>
      <c r="S39" s="25"/>
      <c r="T39" s="25"/>
    </row>
    <row r="40" spans="1:20" x14ac:dyDescent="0.25">
      <c r="A40" s="1"/>
      <c r="B40" s="38" t="s">
        <v>115</v>
      </c>
      <c r="C40" s="12"/>
      <c r="D40" s="13"/>
      <c r="E40" s="13"/>
      <c r="F40" s="12"/>
      <c r="G40" s="25"/>
      <c r="H40" s="25"/>
      <c r="I40" s="25"/>
      <c r="J40" s="25"/>
      <c r="K40" s="25"/>
      <c r="L40" s="25"/>
      <c r="M40" s="25"/>
      <c r="N40" s="25"/>
      <c r="O40" s="25"/>
      <c r="P40" s="25"/>
      <c r="Q40" s="25"/>
      <c r="R40" s="25"/>
      <c r="S40" s="25"/>
      <c r="T40" s="25"/>
    </row>
    <row r="41" spans="1:20" x14ac:dyDescent="0.25">
      <c r="A41" s="1"/>
      <c r="B41" s="38" t="s">
        <v>116</v>
      </c>
      <c r="C41" s="12"/>
      <c r="D41" s="13"/>
      <c r="E41" s="13"/>
      <c r="F41" s="12"/>
      <c r="G41" s="25"/>
      <c r="H41" s="25"/>
      <c r="I41" s="25"/>
      <c r="J41" s="25"/>
      <c r="K41" s="25"/>
      <c r="L41" s="25"/>
      <c r="M41" s="25"/>
      <c r="N41" s="25"/>
      <c r="O41" s="25"/>
      <c r="P41" s="25"/>
      <c r="Q41" s="25"/>
      <c r="R41" s="25"/>
      <c r="S41" s="25"/>
      <c r="T41" s="25"/>
    </row>
    <row r="42" spans="1:20" x14ac:dyDescent="0.25">
      <c r="A42" s="1"/>
      <c r="B42" s="38" t="s">
        <v>117</v>
      </c>
      <c r="C42" s="12"/>
      <c r="D42" s="13"/>
      <c r="E42" s="13"/>
      <c r="F42" s="12"/>
      <c r="G42" s="25"/>
      <c r="H42" s="25"/>
      <c r="I42" s="25"/>
      <c r="J42" s="25"/>
      <c r="K42" s="25"/>
      <c r="L42" s="25"/>
      <c r="M42" s="25"/>
      <c r="N42" s="25"/>
      <c r="O42" s="25"/>
      <c r="P42" s="25"/>
      <c r="Q42" s="25"/>
      <c r="R42" s="25"/>
      <c r="S42" s="25"/>
      <c r="T42" s="25"/>
    </row>
    <row r="43" spans="1:20" x14ac:dyDescent="0.25">
      <c r="A43" s="1"/>
      <c r="B43" s="38" t="s">
        <v>118</v>
      </c>
      <c r="C43" s="12"/>
      <c r="D43" s="13"/>
      <c r="E43" s="13"/>
      <c r="F43" s="12" t="str">
        <f>IF('1. Datos de entrada'!D43="",IF('1. Datos de entrada'!E43="","","Recomendar un sistema de control"),"ok, ya existe")</f>
        <v/>
      </c>
      <c r="G43" s="25"/>
      <c r="H43" s="25"/>
      <c r="I43" s="25"/>
      <c r="J43" s="25"/>
      <c r="K43" s="25"/>
      <c r="L43" s="25"/>
      <c r="M43" s="25"/>
      <c r="N43" s="25"/>
      <c r="O43" s="25"/>
      <c r="P43" s="25"/>
      <c r="Q43" s="25"/>
      <c r="R43" s="25"/>
      <c r="S43" s="25"/>
      <c r="T43" s="25"/>
    </row>
    <row r="44" spans="1:20" x14ac:dyDescent="0.25">
      <c r="A44" s="1"/>
      <c r="B44" s="38" t="s">
        <v>119</v>
      </c>
      <c r="C44" s="12"/>
      <c r="D44" s="13"/>
      <c r="E44" s="13"/>
      <c r="F44" s="12"/>
      <c r="G44" s="25"/>
      <c r="H44" s="25"/>
      <c r="I44" s="25"/>
      <c r="J44" s="25"/>
      <c r="K44" s="25"/>
      <c r="L44" s="25"/>
      <c r="M44" s="25"/>
      <c r="N44" s="25"/>
      <c r="O44" s="25"/>
      <c r="P44" s="25"/>
      <c r="Q44" s="25"/>
      <c r="R44" s="25"/>
      <c r="S44" s="25"/>
      <c r="T44" s="25"/>
    </row>
    <row r="45" spans="1:20" s="2" customFormat="1" x14ac:dyDescent="0.25">
      <c r="A45" s="1"/>
      <c r="B45" s="38"/>
      <c r="C45" s="12"/>
      <c r="D45" s="26"/>
      <c r="E45" s="26"/>
      <c r="F45" s="12"/>
      <c r="G45" s="26"/>
      <c r="H45" s="26"/>
      <c r="I45" s="26"/>
      <c r="J45" s="26"/>
      <c r="K45" s="26"/>
      <c r="L45" s="26"/>
      <c r="M45" s="26"/>
      <c r="N45" s="26"/>
      <c r="O45" s="26"/>
      <c r="P45" s="26"/>
      <c r="Q45" s="26"/>
      <c r="R45" s="26"/>
      <c r="S45" s="26"/>
      <c r="T45" s="26"/>
    </row>
    <row r="46" spans="1:20" s="2" customFormat="1" ht="6.75" customHeight="1" x14ac:dyDescent="0.25">
      <c r="A46" s="1"/>
      <c r="B46" s="38"/>
      <c r="C46" s="12"/>
      <c r="D46" s="26"/>
      <c r="E46" s="26"/>
      <c r="F46" s="12"/>
      <c r="G46" s="26"/>
      <c r="H46" s="26"/>
      <c r="I46" s="26"/>
      <c r="J46" s="26"/>
      <c r="K46" s="26"/>
      <c r="L46" s="26"/>
      <c r="M46" s="26"/>
      <c r="N46" s="26"/>
      <c r="O46" s="26"/>
      <c r="P46" s="26"/>
      <c r="Q46" s="26"/>
      <c r="R46" s="26"/>
      <c r="S46" s="26"/>
      <c r="T46" s="26"/>
    </row>
    <row r="47" spans="1:20" s="2" customFormat="1" ht="14.25" customHeight="1" x14ac:dyDescent="0.25">
      <c r="A47" s="1"/>
      <c r="B47" s="106" t="s">
        <v>198</v>
      </c>
      <c r="C47" s="12"/>
      <c r="D47" s="12"/>
      <c r="E47" s="12"/>
      <c r="F47" s="12"/>
      <c r="G47" s="12"/>
      <c r="H47" s="12"/>
      <c r="I47" s="12"/>
      <c r="J47" s="12"/>
      <c r="K47" s="12"/>
      <c r="L47" s="12"/>
      <c r="M47" s="12"/>
      <c r="N47" s="12"/>
      <c r="O47" s="12"/>
      <c r="P47" s="12"/>
      <c r="Q47" s="1"/>
      <c r="R47" s="1"/>
      <c r="S47" s="1"/>
      <c r="T47" s="1"/>
    </row>
    <row r="48" spans="1:20" s="2" customFormat="1" x14ac:dyDescent="0.25">
      <c r="A48" s="1"/>
      <c r="B48" s="43"/>
      <c r="C48" s="12"/>
      <c r="D48" s="12" t="s">
        <v>110</v>
      </c>
      <c r="E48" s="12" t="s">
        <v>111</v>
      </c>
      <c r="F48" s="12"/>
      <c r="G48" s="12" t="s">
        <v>103</v>
      </c>
      <c r="H48" s="12"/>
      <c r="I48" s="12"/>
      <c r="J48" s="12"/>
      <c r="K48" s="12"/>
      <c r="L48" s="12"/>
      <c r="M48" s="12"/>
      <c r="N48" s="12"/>
      <c r="O48" s="12"/>
      <c r="P48" s="12"/>
      <c r="Q48" s="44"/>
      <c r="R48" s="44"/>
      <c r="S48" s="44"/>
      <c r="T48" s="44"/>
    </row>
    <row r="49" spans="1:20" s="2" customFormat="1" x14ac:dyDescent="0.25">
      <c r="A49" s="1"/>
      <c r="B49" s="38" t="s">
        <v>112</v>
      </c>
      <c r="C49" s="12"/>
      <c r="D49" s="13"/>
      <c r="E49" s="13"/>
      <c r="F49" s="12"/>
      <c r="G49" s="25"/>
      <c r="H49" s="25"/>
      <c r="I49" s="25"/>
      <c r="J49" s="25"/>
      <c r="K49" s="25"/>
      <c r="L49" s="25"/>
      <c r="M49" s="25"/>
      <c r="N49" s="25"/>
      <c r="O49" s="25"/>
      <c r="P49" s="25"/>
      <c r="Q49" s="25"/>
      <c r="R49" s="25"/>
      <c r="S49" s="25"/>
      <c r="T49" s="25"/>
    </row>
    <row r="50" spans="1:20" s="2" customFormat="1" x14ac:dyDescent="0.25">
      <c r="A50" s="1"/>
      <c r="B50" s="38" t="s">
        <v>113</v>
      </c>
      <c r="C50" s="12"/>
      <c r="D50" s="13"/>
      <c r="E50" s="13"/>
      <c r="F50" s="12"/>
      <c r="G50" s="25"/>
      <c r="H50" s="25"/>
      <c r="I50" s="25"/>
      <c r="J50" s="25"/>
      <c r="K50" s="25"/>
      <c r="L50" s="25"/>
      <c r="M50" s="25"/>
      <c r="N50" s="25"/>
      <c r="O50" s="25"/>
      <c r="P50" s="25"/>
      <c r="Q50" s="25"/>
      <c r="R50" s="25"/>
      <c r="S50" s="25"/>
      <c r="T50" s="25"/>
    </row>
    <row r="51" spans="1:20" s="2" customFormat="1" x14ac:dyDescent="0.25">
      <c r="A51" s="1"/>
      <c r="B51" s="38" t="s">
        <v>114</v>
      </c>
      <c r="C51" s="12"/>
      <c r="D51" s="13"/>
      <c r="E51" s="13"/>
      <c r="F51" s="12"/>
      <c r="G51" s="25"/>
      <c r="H51" s="25"/>
      <c r="I51" s="25"/>
      <c r="J51" s="25"/>
      <c r="K51" s="25"/>
      <c r="L51" s="25"/>
      <c r="M51" s="25"/>
      <c r="N51" s="25"/>
      <c r="O51" s="25"/>
      <c r="P51" s="25"/>
      <c r="Q51" s="25"/>
      <c r="R51" s="25"/>
      <c r="S51" s="25"/>
      <c r="T51" s="25"/>
    </row>
    <row r="52" spans="1:20" s="2" customFormat="1" x14ac:dyDescent="0.25">
      <c r="A52" s="1"/>
      <c r="B52" s="38" t="s">
        <v>115</v>
      </c>
      <c r="C52" s="12"/>
      <c r="D52" s="13"/>
      <c r="E52" s="13"/>
      <c r="F52" s="12"/>
      <c r="G52" s="25"/>
      <c r="H52" s="25"/>
      <c r="I52" s="25"/>
      <c r="J52" s="25"/>
      <c r="K52" s="25"/>
      <c r="L52" s="25"/>
      <c r="M52" s="25"/>
      <c r="N52" s="25"/>
      <c r="O52" s="25"/>
      <c r="P52" s="25"/>
      <c r="Q52" s="25"/>
      <c r="R52" s="25"/>
      <c r="S52" s="25"/>
      <c r="T52" s="25"/>
    </row>
    <row r="53" spans="1:20" s="2" customFormat="1" x14ac:dyDescent="0.25">
      <c r="A53" s="1"/>
      <c r="B53" s="38" t="s">
        <v>116</v>
      </c>
      <c r="C53" s="12"/>
      <c r="D53" s="13"/>
      <c r="E53" s="13"/>
      <c r="F53" s="12"/>
      <c r="G53" s="25"/>
      <c r="H53" s="25"/>
      <c r="I53" s="25"/>
      <c r="J53" s="25"/>
      <c r="K53" s="25"/>
      <c r="L53" s="25"/>
      <c r="M53" s="25"/>
      <c r="N53" s="25"/>
      <c r="O53" s="25"/>
      <c r="P53" s="25"/>
      <c r="Q53" s="25"/>
      <c r="R53" s="25"/>
      <c r="S53" s="25"/>
      <c r="T53" s="25"/>
    </row>
    <row r="54" spans="1:20" s="2" customFormat="1" x14ac:dyDescent="0.25">
      <c r="A54" s="1"/>
      <c r="B54" s="38" t="s">
        <v>117</v>
      </c>
      <c r="C54" s="12"/>
      <c r="D54" s="13"/>
      <c r="E54" s="13"/>
      <c r="F54" s="12"/>
      <c r="G54" s="25"/>
      <c r="H54" s="25"/>
      <c r="I54" s="25"/>
      <c r="J54" s="25"/>
      <c r="K54" s="25"/>
      <c r="L54" s="25"/>
      <c r="M54" s="25"/>
      <c r="N54" s="25"/>
      <c r="O54" s="25"/>
      <c r="P54" s="25"/>
      <c r="Q54" s="25"/>
      <c r="R54" s="25"/>
      <c r="S54" s="25"/>
      <c r="T54" s="25"/>
    </row>
    <row r="55" spans="1:20" s="2" customFormat="1" x14ac:dyDescent="0.25">
      <c r="A55" s="1"/>
      <c r="B55" s="38" t="s">
        <v>118</v>
      </c>
      <c r="C55" s="12"/>
      <c r="D55" s="13"/>
      <c r="E55" s="13"/>
      <c r="F55" s="12"/>
      <c r="G55" s="25"/>
      <c r="H55" s="25"/>
      <c r="I55" s="25"/>
      <c r="J55" s="25"/>
      <c r="K55" s="25"/>
      <c r="L55" s="25"/>
      <c r="M55" s="25"/>
      <c r="N55" s="25"/>
      <c r="O55" s="25"/>
      <c r="P55" s="25"/>
      <c r="Q55" s="25"/>
      <c r="R55" s="25"/>
      <c r="S55" s="25"/>
      <c r="T55" s="25"/>
    </row>
    <row r="56" spans="1:20" s="2" customFormat="1" x14ac:dyDescent="0.25">
      <c r="A56" s="1"/>
      <c r="B56" s="38" t="s">
        <v>119</v>
      </c>
      <c r="C56" s="12"/>
      <c r="D56" s="13"/>
      <c r="E56" s="13"/>
      <c r="F56" s="12"/>
      <c r="G56" s="25"/>
      <c r="H56" s="25"/>
      <c r="I56" s="25"/>
      <c r="J56" s="25"/>
      <c r="K56" s="25"/>
      <c r="L56" s="25"/>
      <c r="M56" s="25"/>
      <c r="N56" s="25"/>
      <c r="O56" s="25"/>
      <c r="P56" s="25"/>
      <c r="Q56" s="25"/>
      <c r="R56" s="25"/>
      <c r="S56" s="25"/>
      <c r="T56" s="25"/>
    </row>
    <row r="57" spans="1:20" s="2" customFormat="1" ht="14.25" customHeight="1" x14ac:dyDescent="0.25">
      <c r="A57" s="1"/>
      <c r="B57" s="38"/>
      <c r="C57" s="12"/>
      <c r="D57" s="26"/>
      <c r="E57" s="26"/>
      <c r="F57" s="12"/>
      <c r="G57" s="26"/>
      <c r="H57" s="26"/>
      <c r="I57" s="26"/>
      <c r="J57" s="26"/>
      <c r="K57" s="26"/>
      <c r="L57" s="26"/>
      <c r="M57" s="26"/>
      <c r="N57" s="26"/>
      <c r="O57" s="26"/>
      <c r="P57" s="26"/>
      <c r="Q57" s="26"/>
      <c r="R57" s="26"/>
      <c r="S57" s="26"/>
      <c r="T57" s="26"/>
    </row>
    <row r="58" spans="1:20" s="2" customFormat="1" ht="6.75" customHeight="1" x14ac:dyDescent="0.25">
      <c r="A58" s="1"/>
      <c r="B58" s="38"/>
      <c r="C58" s="12"/>
      <c r="D58" s="26"/>
      <c r="E58" s="26"/>
      <c r="F58" s="12"/>
      <c r="G58" s="26"/>
      <c r="H58" s="26"/>
      <c r="I58" s="26"/>
      <c r="J58" s="26"/>
      <c r="K58" s="26"/>
      <c r="L58" s="26"/>
      <c r="M58" s="26"/>
      <c r="N58" s="26"/>
      <c r="O58" s="26"/>
      <c r="P58" s="26"/>
      <c r="Q58" s="26"/>
      <c r="R58" s="26"/>
      <c r="S58" s="26"/>
      <c r="T58" s="26"/>
    </row>
    <row r="59" spans="1:20" s="2" customFormat="1" ht="14.25" customHeight="1" x14ac:dyDescent="0.25">
      <c r="A59" s="1"/>
      <c r="B59" s="106" t="s">
        <v>199</v>
      </c>
      <c r="C59" s="12"/>
      <c r="D59" s="12"/>
      <c r="E59" s="12"/>
      <c r="F59" s="12"/>
      <c r="G59" s="12"/>
      <c r="H59" s="12"/>
      <c r="I59" s="12"/>
      <c r="J59" s="12"/>
      <c r="K59" s="12"/>
      <c r="L59" s="12"/>
      <c r="M59" s="12"/>
      <c r="N59" s="12"/>
      <c r="O59" s="12"/>
      <c r="P59" s="12"/>
      <c r="Q59" s="1"/>
      <c r="R59" s="1"/>
      <c r="S59" s="1"/>
      <c r="T59" s="1"/>
    </row>
    <row r="60" spans="1:20" s="2" customFormat="1" x14ac:dyDescent="0.25">
      <c r="A60" s="1"/>
      <c r="B60" s="43"/>
      <c r="C60" s="12"/>
      <c r="D60" s="12" t="s">
        <v>110</v>
      </c>
      <c r="E60" s="12" t="s">
        <v>111</v>
      </c>
      <c r="F60" s="12"/>
      <c r="G60" s="12" t="s">
        <v>103</v>
      </c>
      <c r="H60" s="12"/>
      <c r="I60" s="12"/>
      <c r="J60" s="12"/>
      <c r="K60" s="12"/>
      <c r="L60" s="12"/>
      <c r="M60" s="12"/>
      <c r="N60" s="12"/>
      <c r="O60" s="12"/>
      <c r="P60" s="12"/>
      <c r="Q60" s="44"/>
      <c r="R60" s="44"/>
      <c r="S60" s="44"/>
      <c r="T60" s="44"/>
    </row>
    <row r="61" spans="1:20" s="2" customFormat="1" x14ac:dyDescent="0.25">
      <c r="A61" s="1"/>
      <c r="B61" s="38" t="s">
        <v>112</v>
      </c>
      <c r="C61" s="12"/>
      <c r="D61" s="13"/>
      <c r="E61" s="13"/>
      <c r="F61" s="12"/>
      <c r="G61" s="25"/>
      <c r="H61" s="25"/>
      <c r="I61" s="25"/>
      <c r="J61" s="25"/>
      <c r="K61" s="25"/>
      <c r="L61" s="25"/>
      <c r="M61" s="25"/>
      <c r="N61" s="25"/>
      <c r="O61" s="25"/>
      <c r="P61" s="25"/>
      <c r="Q61" s="25"/>
      <c r="R61" s="25"/>
      <c r="S61" s="25"/>
      <c r="T61" s="25"/>
    </row>
    <row r="62" spans="1:20" s="2" customFormat="1" x14ac:dyDescent="0.25">
      <c r="A62" s="1"/>
      <c r="B62" s="38" t="s">
        <v>113</v>
      </c>
      <c r="C62" s="12"/>
      <c r="D62" s="13"/>
      <c r="E62" s="13"/>
      <c r="F62" s="12"/>
      <c r="G62" s="25"/>
      <c r="H62" s="25"/>
      <c r="I62" s="25"/>
      <c r="J62" s="25"/>
      <c r="K62" s="25"/>
      <c r="L62" s="25"/>
      <c r="M62" s="25"/>
      <c r="N62" s="25"/>
      <c r="O62" s="25"/>
      <c r="P62" s="25"/>
      <c r="Q62" s="25"/>
      <c r="R62" s="25"/>
      <c r="S62" s="25"/>
      <c r="T62" s="25"/>
    </row>
    <row r="63" spans="1:20" s="2" customFormat="1" x14ac:dyDescent="0.25">
      <c r="A63" s="1"/>
      <c r="B63" s="38" t="s">
        <v>114</v>
      </c>
      <c r="C63" s="12"/>
      <c r="D63" s="13"/>
      <c r="E63" s="13"/>
      <c r="F63" s="12"/>
      <c r="G63" s="25"/>
      <c r="H63" s="25"/>
      <c r="I63" s="25"/>
      <c r="J63" s="25"/>
      <c r="K63" s="25"/>
      <c r="L63" s="25"/>
      <c r="M63" s="25"/>
      <c r="N63" s="25"/>
      <c r="O63" s="25"/>
      <c r="P63" s="25"/>
      <c r="Q63" s="25"/>
      <c r="R63" s="25"/>
      <c r="S63" s="25"/>
      <c r="T63" s="25"/>
    </row>
    <row r="64" spans="1:20" s="2" customFormat="1" x14ac:dyDescent="0.25">
      <c r="A64" s="1"/>
      <c r="B64" s="38" t="s">
        <v>115</v>
      </c>
      <c r="C64" s="12"/>
      <c r="D64" s="13"/>
      <c r="E64" s="13"/>
      <c r="F64" s="12"/>
      <c r="G64" s="25"/>
      <c r="H64" s="25"/>
      <c r="I64" s="25"/>
      <c r="J64" s="25"/>
      <c r="K64" s="25"/>
      <c r="L64" s="25"/>
      <c r="M64" s="25"/>
      <c r="N64" s="25"/>
      <c r="O64" s="25"/>
      <c r="P64" s="25"/>
      <c r="Q64" s="25"/>
      <c r="R64" s="25"/>
      <c r="S64" s="25"/>
      <c r="T64" s="25"/>
    </row>
    <row r="65" spans="1:20" s="2" customFormat="1" x14ac:dyDescent="0.25">
      <c r="A65" s="1"/>
      <c r="B65" s="38" t="s">
        <v>116</v>
      </c>
      <c r="C65" s="12"/>
      <c r="D65" s="13"/>
      <c r="E65" s="13"/>
      <c r="F65" s="12"/>
      <c r="G65" s="25"/>
      <c r="H65" s="25"/>
      <c r="I65" s="25"/>
      <c r="J65" s="25"/>
      <c r="K65" s="25"/>
      <c r="L65" s="25"/>
      <c r="M65" s="25"/>
      <c r="N65" s="25"/>
      <c r="O65" s="25"/>
      <c r="P65" s="25"/>
      <c r="Q65" s="25"/>
      <c r="R65" s="25"/>
      <c r="S65" s="25"/>
      <c r="T65" s="25"/>
    </row>
    <row r="66" spans="1:20" s="2" customFormat="1" x14ac:dyDescent="0.25">
      <c r="A66" s="1"/>
      <c r="B66" s="38" t="s">
        <v>117</v>
      </c>
      <c r="C66" s="12"/>
      <c r="D66" s="13"/>
      <c r="E66" s="13"/>
      <c r="F66" s="12"/>
      <c r="G66" s="25"/>
      <c r="H66" s="25"/>
      <c r="I66" s="25"/>
      <c r="J66" s="25"/>
      <c r="K66" s="25"/>
      <c r="L66" s="25"/>
      <c r="M66" s="25"/>
      <c r="N66" s="25"/>
      <c r="O66" s="25"/>
      <c r="P66" s="25"/>
      <c r="Q66" s="25"/>
      <c r="R66" s="25"/>
      <c r="S66" s="25"/>
      <c r="T66" s="25"/>
    </row>
    <row r="67" spans="1:20" s="2" customFormat="1" x14ac:dyDescent="0.25">
      <c r="A67" s="1"/>
      <c r="B67" s="38" t="s">
        <v>118</v>
      </c>
      <c r="C67" s="12"/>
      <c r="D67" s="13"/>
      <c r="E67" s="13"/>
      <c r="F67" s="12"/>
      <c r="G67" s="25"/>
      <c r="H67" s="25"/>
      <c r="I67" s="25"/>
      <c r="J67" s="25"/>
      <c r="K67" s="25"/>
      <c r="L67" s="25"/>
      <c r="M67" s="25"/>
      <c r="N67" s="25"/>
      <c r="O67" s="25"/>
      <c r="P67" s="25"/>
      <c r="Q67" s="25"/>
      <c r="R67" s="25"/>
      <c r="S67" s="25"/>
      <c r="T67" s="25"/>
    </row>
    <row r="68" spans="1:20" s="2" customFormat="1" x14ac:dyDescent="0.25">
      <c r="A68" s="1"/>
      <c r="B68" s="38" t="s">
        <v>119</v>
      </c>
      <c r="C68" s="12"/>
      <c r="D68" s="13"/>
      <c r="E68" s="13"/>
      <c r="F68" s="12"/>
      <c r="G68" s="25"/>
      <c r="H68" s="25"/>
      <c r="I68" s="25"/>
      <c r="J68" s="25"/>
      <c r="K68" s="25"/>
      <c r="L68" s="25"/>
      <c r="M68" s="25"/>
      <c r="N68" s="25"/>
      <c r="O68" s="25"/>
      <c r="P68" s="25"/>
      <c r="Q68" s="25"/>
      <c r="R68" s="25"/>
      <c r="S68" s="25"/>
      <c r="T68" s="25"/>
    </row>
    <row r="69" spans="1:20" s="2" customFormat="1" x14ac:dyDescent="0.25">
      <c r="A69" s="1"/>
      <c r="B69" s="12"/>
      <c r="C69" s="12"/>
      <c r="D69" s="12"/>
      <c r="E69" s="12"/>
      <c r="F69" s="12"/>
      <c r="G69" s="12"/>
      <c r="H69" s="12"/>
      <c r="I69" s="12"/>
      <c r="J69" s="12"/>
      <c r="K69" s="12"/>
      <c r="L69" s="12"/>
      <c r="M69" s="12"/>
      <c r="N69" s="12"/>
      <c r="O69" s="12"/>
      <c r="P69" s="12"/>
      <c r="Q69" s="1"/>
      <c r="R69" s="1"/>
      <c r="S69" s="1"/>
      <c r="T69" s="1"/>
    </row>
    <row r="70" spans="1:20" s="2" customFormat="1" ht="15.75" x14ac:dyDescent="0.25">
      <c r="A70" s="1"/>
      <c r="B70" s="4"/>
      <c r="C70" s="12"/>
      <c r="D70" s="12"/>
      <c r="E70" s="12"/>
      <c r="F70" s="12"/>
      <c r="G70" s="12"/>
      <c r="H70" s="12"/>
      <c r="I70" s="12"/>
      <c r="J70" s="12"/>
      <c r="K70" s="12"/>
      <c r="L70" s="12"/>
      <c r="M70" s="12"/>
      <c r="N70" s="12"/>
      <c r="O70" s="12"/>
      <c r="P70" s="12"/>
      <c r="Q70" s="1"/>
      <c r="R70" s="1"/>
      <c r="S70" s="1"/>
      <c r="T70" s="1"/>
    </row>
    <row r="71" spans="1:20" s="2" customFormat="1" ht="15.75" x14ac:dyDescent="0.25">
      <c r="A71" s="1"/>
      <c r="B71" s="4" t="s">
        <v>120</v>
      </c>
      <c r="C71" s="12"/>
      <c r="D71" s="12"/>
      <c r="E71" s="12"/>
      <c r="F71" s="12"/>
      <c r="G71" s="12"/>
      <c r="H71" s="12"/>
      <c r="I71" s="12"/>
      <c r="J71" s="12"/>
      <c r="K71" s="12"/>
      <c r="L71" s="12"/>
      <c r="M71" s="12"/>
      <c r="N71" s="12"/>
      <c r="O71" s="12"/>
      <c r="P71" s="12"/>
      <c r="Q71" s="1"/>
      <c r="R71" s="1"/>
      <c r="S71" s="1"/>
      <c r="T71" s="1"/>
    </row>
    <row r="72" spans="1:20" s="2" customFormat="1" ht="15.75" thickBot="1" x14ac:dyDescent="0.3">
      <c r="A72" s="1"/>
      <c r="B72" s="12"/>
      <c r="C72" s="12"/>
      <c r="D72" s="7"/>
      <c r="E72" s="12"/>
      <c r="F72" s="12"/>
      <c r="G72" s="12"/>
      <c r="H72" s="12"/>
      <c r="I72" s="12"/>
      <c r="J72" s="12"/>
      <c r="K72" s="12"/>
      <c r="L72" s="12"/>
      <c r="M72" s="12"/>
      <c r="N72" s="12"/>
      <c r="O72" s="12"/>
      <c r="P72" s="12"/>
      <c r="Q72" s="1"/>
      <c r="R72" s="1"/>
      <c r="S72" s="1"/>
      <c r="T72" s="1"/>
    </row>
    <row r="73" spans="1:20" s="2" customFormat="1" ht="15" customHeight="1" x14ac:dyDescent="0.25">
      <c r="A73" s="1"/>
      <c r="B73" s="47" t="s">
        <v>121</v>
      </c>
      <c r="C73" s="27"/>
      <c r="D73" s="12"/>
      <c r="E73" s="12"/>
      <c r="F73" s="143" t="s">
        <v>122</v>
      </c>
      <c r="G73" s="144"/>
      <c r="H73" s="144"/>
      <c r="I73" s="144"/>
      <c r="J73" s="145"/>
      <c r="K73" s="143" t="s">
        <v>122</v>
      </c>
      <c r="L73" s="144"/>
      <c r="M73" s="144"/>
      <c r="N73" s="144"/>
      <c r="O73" s="145"/>
      <c r="P73" s="143" t="s">
        <v>122</v>
      </c>
      <c r="Q73" s="144"/>
      <c r="R73" s="144"/>
      <c r="S73" s="144"/>
      <c r="T73" s="145"/>
    </row>
    <row r="74" spans="1:20" s="2" customFormat="1" ht="15.75" thickBot="1" x14ac:dyDescent="0.3">
      <c r="A74" s="1"/>
      <c r="B74" s="27"/>
      <c r="C74" s="27"/>
      <c r="D74" s="27"/>
      <c r="E74" s="27"/>
      <c r="F74" s="146">
        <v>1</v>
      </c>
      <c r="G74" s="147"/>
      <c r="H74" s="147"/>
      <c r="I74" s="147"/>
      <c r="J74" s="148"/>
      <c r="K74" s="146">
        <v>2</v>
      </c>
      <c r="L74" s="147"/>
      <c r="M74" s="147"/>
      <c r="N74" s="147"/>
      <c r="O74" s="148"/>
      <c r="P74" s="146">
        <v>3</v>
      </c>
      <c r="Q74" s="147"/>
      <c r="R74" s="147"/>
      <c r="S74" s="147"/>
      <c r="T74" s="148"/>
    </row>
    <row r="75" spans="1:20" s="2" customFormat="1" ht="15.75" thickBot="1" x14ac:dyDescent="0.3">
      <c r="A75" s="1"/>
      <c r="B75" s="28" t="s">
        <v>123</v>
      </c>
      <c r="C75" s="29"/>
      <c r="D75" s="29"/>
      <c r="E75" s="30"/>
      <c r="F75" s="149"/>
      <c r="G75" s="150"/>
      <c r="H75" s="150"/>
      <c r="I75" s="150"/>
      <c r="J75" s="151"/>
      <c r="K75" s="149"/>
      <c r="L75" s="150"/>
      <c r="M75" s="150"/>
      <c r="N75" s="150"/>
      <c r="O75" s="151"/>
      <c r="P75" s="149"/>
      <c r="Q75" s="150"/>
      <c r="R75" s="150"/>
      <c r="S75" s="150"/>
      <c r="T75" s="151"/>
    </row>
    <row r="76" spans="1:20" s="2" customFormat="1" ht="15.75" thickBot="1" x14ac:dyDescent="0.3">
      <c r="A76" s="1"/>
      <c r="B76" s="28" t="s">
        <v>124</v>
      </c>
      <c r="C76" s="29"/>
      <c r="D76" s="29"/>
      <c r="E76" s="30"/>
      <c r="F76" s="34"/>
      <c r="G76" s="35"/>
      <c r="H76" s="35"/>
      <c r="I76" s="35"/>
      <c r="J76" s="36"/>
      <c r="K76" s="34"/>
      <c r="L76" s="35"/>
      <c r="M76" s="35"/>
      <c r="N76" s="35"/>
      <c r="O76" s="36"/>
      <c r="P76" s="34"/>
      <c r="Q76" s="35"/>
      <c r="R76" s="35"/>
      <c r="S76" s="35"/>
      <c r="T76" s="36"/>
    </row>
    <row r="77" spans="1:20" s="2" customFormat="1" ht="15.75" thickBot="1" x14ac:dyDescent="0.3">
      <c r="A77" s="1"/>
      <c r="B77" s="28" t="s">
        <v>125</v>
      </c>
      <c r="C77" s="29"/>
      <c r="D77" s="29"/>
      <c r="E77" s="30"/>
      <c r="F77" s="149"/>
      <c r="G77" s="150"/>
      <c r="H77" s="150"/>
      <c r="I77" s="150"/>
      <c r="J77" s="151"/>
      <c r="K77" s="149"/>
      <c r="L77" s="150"/>
      <c r="M77" s="150"/>
      <c r="N77" s="150"/>
      <c r="O77" s="151"/>
      <c r="P77" s="149"/>
      <c r="Q77" s="150"/>
      <c r="R77" s="150"/>
      <c r="S77" s="150"/>
      <c r="T77" s="151"/>
    </row>
    <row r="78" spans="1:20" s="2" customFormat="1" ht="15.75" thickBot="1" x14ac:dyDescent="0.3">
      <c r="A78" s="1"/>
      <c r="B78" s="28" t="s">
        <v>126</v>
      </c>
      <c r="C78" s="29"/>
      <c r="D78" s="29"/>
      <c r="E78" s="30"/>
      <c r="F78" s="149"/>
      <c r="G78" s="150"/>
      <c r="H78" s="150"/>
      <c r="I78" s="150"/>
      <c r="J78" s="151"/>
      <c r="K78" s="149"/>
      <c r="L78" s="150"/>
      <c r="M78" s="150"/>
      <c r="N78" s="150"/>
      <c r="O78" s="151"/>
      <c r="P78" s="149"/>
      <c r="Q78" s="150"/>
      <c r="R78" s="150"/>
      <c r="S78" s="150"/>
      <c r="T78" s="151"/>
    </row>
    <row r="79" spans="1:20" ht="15.75" thickBot="1" x14ac:dyDescent="0.3">
      <c r="A79" s="1"/>
      <c r="B79" s="28" t="s">
        <v>127</v>
      </c>
      <c r="C79" s="29"/>
      <c r="D79" s="29"/>
      <c r="E79" s="30"/>
      <c r="F79" s="149"/>
      <c r="G79" s="150"/>
      <c r="H79" s="150"/>
      <c r="I79" s="150"/>
      <c r="J79" s="151"/>
      <c r="K79" s="149"/>
      <c r="L79" s="150"/>
      <c r="M79" s="150"/>
      <c r="N79" s="150"/>
      <c r="O79" s="151"/>
      <c r="P79" s="149"/>
      <c r="Q79" s="150"/>
      <c r="R79" s="150"/>
      <c r="S79" s="150"/>
      <c r="T79" s="151"/>
    </row>
    <row r="80" spans="1:20" ht="15.75" thickBot="1" x14ac:dyDescent="0.3">
      <c r="A80" s="1"/>
      <c r="B80" s="28" t="s">
        <v>128</v>
      </c>
      <c r="C80" s="29"/>
      <c r="D80" s="29"/>
      <c r="E80" s="30"/>
      <c r="F80" s="149"/>
      <c r="G80" s="150"/>
      <c r="H80" s="150"/>
      <c r="I80" s="150"/>
      <c r="J80" s="151"/>
      <c r="K80" s="149"/>
      <c r="L80" s="150"/>
      <c r="M80" s="150"/>
      <c r="N80" s="150"/>
      <c r="O80" s="151"/>
      <c r="P80" s="149"/>
      <c r="Q80" s="150"/>
      <c r="R80" s="150"/>
      <c r="S80" s="150"/>
      <c r="T80" s="151"/>
    </row>
    <row r="81" spans="1:20" ht="15.75" thickBot="1" x14ac:dyDescent="0.3">
      <c r="A81" s="1"/>
      <c r="B81" s="28" t="s">
        <v>129</v>
      </c>
      <c r="C81" s="29"/>
      <c r="D81" s="29"/>
      <c r="E81" s="30"/>
      <c r="F81" s="149"/>
      <c r="G81" s="150"/>
      <c r="H81" s="150"/>
      <c r="I81" s="150"/>
      <c r="J81" s="151"/>
      <c r="K81" s="149"/>
      <c r="L81" s="150"/>
      <c r="M81" s="150"/>
      <c r="N81" s="150"/>
      <c r="O81" s="151"/>
      <c r="P81" s="149"/>
      <c r="Q81" s="150"/>
      <c r="R81" s="150"/>
      <c r="S81" s="150"/>
      <c r="T81" s="151"/>
    </row>
    <row r="82" spans="1:20" ht="15.75" thickBot="1" x14ac:dyDescent="0.3">
      <c r="A82" s="1"/>
      <c r="B82" s="28" t="s">
        <v>130</v>
      </c>
      <c r="C82" s="29"/>
      <c r="D82" s="29"/>
      <c r="E82" s="30"/>
      <c r="F82" s="149"/>
      <c r="G82" s="150"/>
      <c r="H82" s="150"/>
      <c r="I82" s="150"/>
      <c r="J82" s="151"/>
      <c r="K82" s="149"/>
      <c r="L82" s="150"/>
      <c r="M82" s="150"/>
      <c r="N82" s="150"/>
      <c r="O82" s="151"/>
      <c r="P82" s="149"/>
      <c r="Q82" s="150"/>
      <c r="R82" s="150"/>
      <c r="S82" s="150"/>
      <c r="T82" s="151"/>
    </row>
    <row r="83" spans="1:20" ht="15.75" thickBot="1" x14ac:dyDescent="0.3">
      <c r="A83" s="1"/>
      <c r="B83" s="28" t="s">
        <v>131</v>
      </c>
      <c r="C83" s="29"/>
      <c r="D83" s="29"/>
      <c r="E83" s="30"/>
      <c r="F83" s="149"/>
      <c r="G83" s="150"/>
      <c r="H83" s="150"/>
      <c r="I83" s="150"/>
      <c r="J83" s="151"/>
      <c r="K83" s="149"/>
      <c r="L83" s="150"/>
      <c r="M83" s="150"/>
      <c r="N83" s="150"/>
      <c r="O83" s="151"/>
      <c r="P83" s="149"/>
      <c r="Q83" s="150"/>
      <c r="R83" s="150"/>
      <c r="S83" s="150"/>
      <c r="T83" s="151"/>
    </row>
    <row r="84" spans="1:20" ht="15.75" thickBot="1" x14ac:dyDescent="0.3">
      <c r="A84" s="1"/>
      <c r="B84" s="28" t="s">
        <v>218</v>
      </c>
      <c r="C84" s="29"/>
      <c r="D84" s="29"/>
      <c r="E84" s="30"/>
      <c r="F84" s="149"/>
      <c r="G84" s="150"/>
      <c r="H84" s="150"/>
      <c r="I84" s="150"/>
      <c r="J84" s="151"/>
      <c r="K84" s="149"/>
      <c r="L84" s="150"/>
      <c r="M84" s="150"/>
      <c r="N84" s="150"/>
      <c r="O84" s="151"/>
      <c r="P84" s="149"/>
      <c r="Q84" s="150"/>
      <c r="R84" s="150"/>
      <c r="S84" s="150"/>
      <c r="T84" s="151"/>
    </row>
    <row r="85" spans="1:20" ht="15.75" thickBot="1" x14ac:dyDescent="0.3">
      <c r="A85" s="1"/>
      <c r="B85" s="28" t="s">
        <v>219</v>
      </c>
      <c r="C85" s="29"/>
      <c r="D85" s="29"/>
      <c r="E85" s="30"/>
      <c r="F85" s="149"/>
      <c r="G85" s="150"/>
      <c r="H85" s="150"/>
      <c r="I85" s="150"/>
      <c r="J85" s="151"/>
      <c r="K85" s="149"/>
      <c r="L85" s="150"/>
      <c r="M85" s="150"/>
      <c r="N85" s="150"/>
      <c r="O85" s="151"/>
      <c r="P85" s="149"/>
      <c r="Q85" s="150"/>
      <c r="R85" s="150"/>
      <c r="S85" s="150"/>
      <c r="T85" s="151"/>
    </row>
    <row r="86" spans="1:20" ht="15.75" thickBot="1" x14ac:dyDescent="0.3">
      <c r="A86" s="1"/>
      <c r="B86" s="28" t="s">
        <v>220</v>
      </c>
      <c r="C86" s="29"/>
      <c r="D86" s="29"/>
      <c r="E86" s="30"/>
      <c r="F86" s="174"/>
      <c r="G86" s="175"/>
      <c r="H86" s="175"/>
      <c r="I86" s="175"/>
      <c r="J86" s="176"/>
      <c r="K86" s="174"/>
      <c r="L86" s="175"/>
      <c r="M86" s="175"/>
      <c r="N86" s="175"/>
      <c r="O86" s="176"/>
      <c r="P86" s="174"/>
      <c r="Q86" s="175"/>
      <c r="R86" s="175"/>
      <c r="S86" s="175"/>
      <c r="T86" s="176"/>
    </row>
    <row r="87" spans="1:20" x14ac:dyDescent="0.25">
      <c r="A87" s="1"/>
      <c r="B87" s="156" t="s">
        <v>132</v>
      </c>
      <c r="C87" s="158" t="s">
        <v>133</v>
      </c>
      <c r="D87" s="158"/>
      <c r="E87" s="159"/>
      <c r="F87" s="153"/>
      <c r="G87" s="154"/>
      <c r="H87" s="154"/>
      <c r="I87" s="154"/>
      <c r="J87" s="155"/>
      <c r="K87" s="153"/>
      <c r="L87" s="154"/>
      <c r="M87" s="154"/>
      <c r="N87" s="154"/>
      <c r="O87" s="155"/>
      <c r="P87" s="153"/>
      <c r="Q87" s="154"/>
      <c r="R87" s="154"/>
      <c r="S87" s="154"/>
      <c r="T87" s="155"/>
    </row>
    <row r="88" spans="1:20" ht="15.75" thickBot="1" x14ac:dyDescent="0.3">
      <c r="A88" s="1"/>
      <c r="B88" s="157"/>
      <c r="C88" s="160" t="s">
        <v>134</v>
      </c>
      <c r="D88" s="160"/>
      <c r="E88" s="161"/>
      <c r="F88" s="162"/>
      <c r="G88" s="163"/>
      <c r="H88" s="163"/>
      <c r="I88" s="163"/>
      <c r="J88" s="164"/>
      <c r="K88" s="162"/>
      <c r="L88" s="163"/>
      <c r="M88" s="163"/>
      <c r="N88" s="163"/>
      <c r="O88" s="164"/>
      <c r="P88" s="162"/>
      <c r="Q88" s="163"/>
      <c r="R88" s="163"/>
      <c r="S88" s="163"/>
      <c r="T88" s="164"/>
    </row>
    <row r="89" spans="1:20" x14ac:dyDescent="0.25">
      <c r="A89" s="1"/>
      <c r="B89" s="156" t="s">
        <v>135</v>
      </c>
      <c r="C89" s="158" t="s">
        <v>133</v>
      </c>
      <c r="D89" s="158"/>
      <c r="E89" s="159"/>
      <c r="F89" s="153"/>
      <c r="G89" s="154"/>
      <c r="H89" s="154"/>
      <c r="I89" s="154"/>
      <c r="J89" s="155"/>
      <c r="K89" s="153"/>
      <c r="L89" s="154"/>
      <c r="M89" s="154"/>
      <c r="N89" s="154"/>
      <c r="O89" s="155"/>
      <c r="P89" s="153"/>
      <c r="Q89" s="154"/>
      <c r="R89" s="154"/>
      <c r="S89" s="154"/>
      <c r="T89" s="155"/>
    </row>
    <row r="90" spans="1:20" ht="15.75" thickBot="1" x14ac:dyDescent="0.3">
      <c r="A90" s="1"/>
      <c r="B90" s="157"/>
      <c r="C90" s="160" t="s">
        <v>134</v>
      </c>
      <c r="D90" s="160"/>
      <c r="E90" s="161"/>
      <c r="F90" s="162"/>
      <c r="G90" s="163"/>
      <c r="H90" s="163"/>
      <c r="I90" s="163"/>
      <c r="J90" s="164"/>
      <c r="K90" s="162"/>
      <c r="L90" s="163"/>
      <c r="M90" s="163"/>
      <c r="N90" s="163"/>
      <c r="O90" s="164"/>
      <c r="P90" s="162"/>
      <c r="Q90" s="163"/>
      <c r="R90" s="163"/>
      <c r="S90" s="163"/>
      <c r="T90" s="164"/>
    </row>
    <row r="91" spans="1:20" x14ac:dyDescent="0.25">
      <c r="A91" s="1"/>
      <c r="B91" s="165" t="s">
        <v>136</v>
      </c>
      <c r="C91" s="166" t="s">
        <v>133</v>
      </c>
      <c r="D91" s="166"/>
      <c r="E91" s="167"/>
      <c r="F91" s="153"/>
      <c r="G91" s="154"/>
      <c r="H91" s="154"/>
      <c r="I91" s="154"/>
      <c r="J91" s="155"/>
      <c r="K91" s="153"/>
      <c r="L91" s="154"/>
      <c r="M91" s="154"/>
      <c r="N91" s="154"/>
      <c r="O91" s="155"/>
      <c r="P91" s="153"/>
      <c r="Q91" s="154"/>
      <c r="R91" s="154"/>
      <c r="S91" s="154"/>
      <c r="T91" s="155"/>
    </row>
    <row r="92" spans="1:20" ht="15.75" thickBot="1" x14ac:dyDescent="0.3">
      <c r="A92" s="1"/>
      <c r="B92" s="165"/>
      <c r="C92" s="168" t="s">
        <v>134</v>
      </c>
      <c r="D92" s="168"/>
      <c r="E92" s="169"/>
      <c r="F92" s="162"/>
      <c r="G92" s="163"/>
      <c r="H92" s="163"/>
      <c r="I92" s="163"/>
      <c r="J92" s="164"/>
      <c r="K92" s="162"/>
      <c r="L92" s="163"/>
      <c r="M92" s="163"/>
      <c r="N92" s="163"/>
      <c r="O92" s="164"/>
      <c r="P92" s="162"/>
      <c r="Q92" s="163"/>
      <c r="R92" s="163"/>
      <c r="S92" s="163"/>
      <c r="T92" s="164"/>
    </row>
    <row r="93" spans="1:20" x14ac:dyDescent="0.25">
      <c r="A93" s="1"/>
      <c r="B93" s="156" t="s">
        <v>137</v>
      </c>
      <c r="C93" s="158" t="s">
        <v>133</v>
      </c>
      <c r="D93" s="158"/>
      <c r="E93" s="159"/>
      <c r="F93" s="153"/>
      <c r="G93" s="154"/>
      <c r="H93" s="154"/>
      <c r="I93" s="154"/>
      <c r="J93" s="155"/>
      <c r="K93" s="153"/>
      <c r="L93" s="154"/>
      <c r="M93" s="154"/>
      <c r="N93" s="154"/>
      <c r="O93" s="155"/>
      <c r="P93" s="153"/>
      <c r="Q93" s="154"/>
      <c r="R93" s="154"/>
      <c r="S93" s="154"/>
      <c r="T93" s="155"/>
    </row>
    <row r="94" spans="1:20" ht="15.75" thickBot="1" x14ac:dyDescent="0.3">
      <c r="A94" s="1"/>
      <c r="B94" s="157"/>
      <c r="C94" s="160" t="s">
        <v>134</v>
      </c>
      <c r="D94" s="160"/>
      <c r="E94" s="161"/>
      <c r="F94" s="162"/>
      <c r="G94" s="163"/>
      <c r="H94" s="163"/>
      <c r="I94" s="163"/>
      <c r="J94" s="164"/>
      <c r="K94" s="162"/>
      <c r="L94" s="163"/>
      <c r="M94" s="163"/>
      <c r="N94" s="163"/>
      <c r="O94" s="164"/>
      <c r="P94" s="162"/>
      <c r="Q94" s="163"/>
      <c r="R94" s="163"/>
      <c r="S94" s="163"/>
      <c r="T94" s="164"/>
    </row>
    <row r="95" spans="1:20" x14ac:dyDescent="0.25">
      <c r="A95" s="1"/>
      <c r="B95" s="165" t="s">
        <v>138</v>
      </c>
      <c r="C95" s="166" t="s">
        <v>133</v>
      </c>
      <c r="D95" s="166"/>
      <c r="E95" s="167"/>
      <c r="F95" s="153"/>
      <c r="G95" s="154"/>
      <c r="H95" s="154"/>
      <c r="I95" s="154"/>
      <c r="J95" s="155"/>
      <c r="K95" s="153"/>
      <c r="L95" s="154"/>
      <c r="M95" s="154"/>
      <c r="N95" s="154"/>
      <c r="O95" s="155"/>
      <c r="P95" s="153"/>
      <c r="Q95" s="154"/>
      <c r="R95" s="154"/>
      <c r="S95" s="154"/>
      <c r="T95" s="155"/>
    </row>
    <row r="96" spans="1:20" ht="15.75" thickBot="1" x14ac:dyDescent="0.3">
      <c r="A96" s="1"/>
      <c r="B96" s="165"/>
      <c r="C96" s="168" t="s">
        <v>134</v>
      </c>
      <c r="D96" s="168"/>
      <c r="E96" s="169"/>
      <c r="F96" s="162"/>
      <c r="G96" s="163"/>
      <c r="H96" s="163"/>
      <c r="I96" s="163"/>
      <c r="J96" s="164"/>
      <c r="K96" s="162"/>
      <c r="L96" s="163"/>
      <c r="M96" s="163"/>
      <c r="N96" s="163"/>
      <c r="O96" s="164"/>
      <c r="P96" s="162"/>
      <c r="Q96" s="163"/>
      <c r="R96" s="163"/>
      <c r="S96" s="163"/>
      <c r="T96" s="164"/>
    </row>
    <row r="97" spans="1:20" x14ac:dyDescent="0.25">
      <c r="A97" s="1"/>
      <c r="B97" s="156" t="s">
        <v>139</v>
      </c>
      <c r="C97" s="158" t="s">
        <v>133</v>
      </c>
      <c r="D97" s="158"/>
      <c r="E97" s="159"/>
      <c r="F97" s="153"/>
      <c r="G97" s="154"/>
      <c r="H97" s="154"/>
      <c r="I97" s="154"/>
      <c r="J97" s="155"/>
      <c r="K97" s="153"/>
      <c r="L97" s="154"/>
      <c r="M97" s="154"/>
      <c r="N97" s="154"/>
      <c r="O97" s="155"/>
      <c r="P97" s="153"/>
      <c r="Q97" s="154"/>
      <c r="R97" s="154"/>
      <c r="S97" s="154"/>
      <c r="T97" s="155"/>
    </row>
    <row r="98" spans="1:20" ht="15.75" thickBot="1" x14ac:dyDescent="0.3">
      <c r="A98" s="1"/>
      <c r="B98" s="157"/>
      <c r="C98" s="160" t="s">
        <v>134</v>
      </c>
      <c r="D98" s="160"/>
      <c r="E98" s="161"/>
      <c r="F98" s="162"/>
      <c r="G98" s="163"/>
      <c r="H98" s="163"/>
      <c r="I98" s="163"/>
      <c r="J98" s="164"/>
      <c r="K98" s="162"/>
      <c r="L98" s="163"/>
      <c r="M98" s="163"/>
      <c r="N98" s="163"/>
      <c r="O98" s="164"/>
      <c r="P98" s="162"/>
      <c r="Q98" s="163"/>
      <c r="R98" s="163"/>
      <c r="S98" s="163"/>
      <c r="T98" s="164"/>
    </row>
    <row r="99" spans="1:20" x14ac:dyDescent="0.25">
      <c r="A99" s="1"/>
      <c r="B99" s="156" t="s">
        <v>140</v>
      </c>
      <c r="C99" s="158" t="s">
        <v>133</v>
      </c>
      <c r="D99" s="158"/>
      <c r="E99" s="159"/>
      <c r="F99" s="153"/>
      <c r="G99" s="154"/>
      <c r="H99" s="154"/>
      <c r="I99" s="154"/>
      <c r="J99" s="155"/>
      <c r="K99" s="153"/>
      <c r="L99" s="154"/>
      <c r="M99" s="154"/>
      <c r="N99" s="154"/>
      <c r="O99" s="155"/>
      <c r="P99" s="153"/>
      <c r="Q99" s="154"/>
      <c r="R99" s="154"/>
      <c r="S99" s="154"/>
      <c r="T99" s="155"/>
    </row>
    <row r="100" spans="1:20" ht="15.75" thickBot="1" x14ac:dyDescent="0.3">
      <c r="A100" s="1"/>
      <c r="B100" s="157"/>
      <c r="C100" s="160" t="s">
        <v>134</v>
      </c>
      <c r="D100" s="160"/>
      <c r="E100" s="161"/>
      <c r="F100" s="162"/>
      <c r="G100" s="163"/>
      <c r="H100" s="163"/>
      <c r="I100" s="163"/>
      <c r="J100" s="164"/>
      <c r="K100" s="162"/>
      <c r="L100" s="163"/>
      <c r="M100" s="163"/>
      <c r="N100" s="163"/>
      <c r="O100" s="164"/>
      <c r="P100" s="162"/>
      <c r="Q100" s="163"/>
      <c r="R100" s="163"/>
      <c r="S100" s="163"/>
      <c r="T100" s="164"/>
    </row>
    <row r="101" spans="1:20" x14ac:dyDescent="0.25">
      <c r="A101" s="1"/>
      <c r="B101" s="26"/>
      <c r="C101" s="26"/>
      <c r="D101" s="26"/>
      <c r="E101" s="26"/>
      <c r="F101" s="26"/>
      <c r="G101" s="26"/>
      <c r="H101" s="26"/>
      <c r="I101" s="12"/>
      <c r="J101" s="12"/>
      <c r="K101" s="12"/>
      <c r="L101" s="12"/>
      <c r="M101" s="12"/>
      <c r="N101" s="12"/>
      <c r="O101" s="12"/>
      <c r="P101" s="12"/>
      <c r="Q101" s="1"/>
      <c r="R101" s="1"/>
      <c r="S101" s="21"/>
      <c r="T101" s="1"/>
    </row>
    <row r="102" spans="1:20" x14ac:dyDescent="0.25">
      <c r="A102" s="1"/>
      <c r="B102" s="43" t="s">
        <v>141</v>
      </c>
      <c r="C102" s="26"/>
      <c r="D102" s="26"/>
      <c r="E102" s="26"/>
      <c r="F102" s="26"/>
      <c r="G102" s="26"/>
      <c r="H102" s="26"/>
      <c r="I102" s="12"/>
      <c r="J102" s="12"/>
      <c r="K102" s="12"/>
      <c r="L102" s="12"/>
      <c r="M102" s="12"/>
      <c r="N102" s="12"/>
      <c r="O102" s="12"/>
      <c r="P102" s="12"/>
      <c r="Q102" s="1"/>
      <c r="R102" s="1"/>
      <c r="S102" s="21"/>
      <c r="T102" s="1"/>
    </row>
    <row r="103" spans="1:20" s="2" customFormat="1" ht="15" customHeight="1" x14ac:dyDescent="0.25">
      <c r="A103" s="1"/>
      <c r="B103" s="43"/>
      <c r="C103" s="26"/>
      <c r="D103" s="26"/>
      <c r="E103" s="26"/>
      <c r="F103" s="26"/>
      <c r="G103" s="26"/>
      <c r="H103" s="26"/>
      <c r="I103" s="12"/>
      <c r="J103" s="12"/>
      <c r="K103" s="12"/>
      <c r="L103" s="12"/>
      <c r="M103" s="12"/>
      <c r="N103" s="12"/>
      <c r="O103" s="12"/>
      <c r="P103" s="12"/>
      <c r="Q103" s="44"/>
      <c r="R103" s="1"/>
      <c r="S103" s="21"/>
      <c r="T103" s="1"/>
    </row>
    <row r="104" spans="1:20" x14ac:dyDescent="0.25">
      <c r="A104" s="1"/>
      <c r="B104" s="12" t="s">
        <v>142</v>
      </c>
      <c r="C104" s="12"/>
      <c r="D104" s="25"/>
      <c r="E104" s="25"/>
      <c r="F104" s="25"/>
      <c r="G104" s="25"/>
      <c r="H104" s="25"/>
      <c r="I104" s="25"/>
      <c r="J104" s="25"/>
      <c r="K104" s="25"/>
      <c r="L104" s="25"/>
      <c r="M104" s="25"/>
      <c r="N104" s="25"/>
      <c r="O104" s="25"/>
      <c r="P104" s="25"/>
      <c r="Q104" s="48"/>
      <c r="R104" s="1"/>
      <c r="S104" s="21"/>
      <c r="T104" s="1"/>
    </row>
    <row r="105" spans="1:20" x14ac:dyDescent="0.25">
      <c r="A105" s="1"/>
      <c r="B105" s="12" t="s">
        <v>143</v>
      </c>
      <c r="C105" s="12"/>
      <c r="D105" s="12"/>
      <c r="E105" s="25"/>
      <c r="F105" s="25"/>
      <c r="G105" s="25"/>
      <c r="H105" s="25"/>
      <c r="I105" s="25"/>
      <c r="J105" s="25"/>
      <c r="K105" s="25"/>
      <c r="L105" s="25"/>
      <c r="M105" s="25"/>
      <c r="N105" s="25"/>
      <c r="O105" s="25"/>
      <c r="P105" s="53"/>
      <c r="Q105" s="50"/>
      <c r="R105" s="1"/>
      <c r="S105" s="21"/>
      <c r="T105" s="1"/>
    </row>
    <row r="106" spans="1:20" x14ac:dyDescent="0.25">
      <c r="A106" s="1"/>
      <c r="B106" s="12" t="s">
        <v>144</v>
      </c>
      <c r="C106" s="44"/>
      <c r="D106" s="44"/>
      <c r="E106" s="44"/>
      <c r="F106" s="44"/>
      <c r="G106" s="44"/>
      <c r="H106" s="44"/>
      <c r="I106" s="44"/>
      <c r="J106" s="44"/>
      <c r="K106" s="44"/>
      <c r="L106" s="44"/>
      <c r="M106" s="44"/>
      <c r="N106" s="44"/>
      <c r="O106" s="44"/>
      <c r="P106" s="44"/>
      <c r="Q106" s="44"/>
      <c r="R106" s="1"/>
      <c r="S106" s="21"/>
      <c r="T106" s="1"/>
    </row>
    <row r="107" spans="1:20" x14ac:dyDescent="0.25">
      <c r="A107" s="1"/>
      <c r="B107" s="12" t="s">
        <v>145</v>
      </c>
      <c r="C107" s="44"/>
      <c r="D107" s="13"/>
      <c r="E107" s="26" t="s">
        <v>110</v>
      </c>
      <c r="F107" s="13"/>
      <c r="G107" s="12" t="s">
        <v>111</v>
      </c>
      <c r="H107" s="44"/>
      <c r="I107" s="44"/>
      <c r="J107" s="44"/>
      <c r="K107" s="44"/>
      <c r="L107" s="44"/>
      <c r="M107" s="44"/>
      <c r="N107" s="44"/>
      <c r="O107" s="44"/>
      <c r="P107" s="44"/>
      <c r="Q107" s="44"/>
      <c r="R107" s="1"/>
      <c r="S107" s="21"/>
      <c r="T107" s="1"/>
    </row>
    <row r="108" spans="1:20" x14ac:dyDescent="0.25">
      <c r="A108" s="1"/>
      <c r="B108" s="12" t="s">
        <v>146</v>
      </c>
      <c r="C108" s="48"/>
      <c r="D108" s="25"/>
      <c r="E108" s="25"/>
      <c r="F108" s="48"/>
      <c r="G108" s="48"/>
      <c r="H108" s="23"/>
      <c r="I108" s="25"/>
      <c r="J108" s="31"/>
      <c r="K108" s="31"/>
      <c r="L108" s="25"/>
      <c r="M108" s="48"/>
      <c r="N108" s="48"/>
      <c r="O108" s="48"/>
      <c r="P108" s="48"/>
      <c r="Q108" s="48"/>
      <c r="R108" s="1"/>
      <c r="S108" s="21"/>
      <c r="T108" s="1"/>
    </row>
    <row r="109" spans="1:20" x14ac:dyDescent="0.25">
      <c r="A109" s="1"/>
      <c r="B109" s="5"/>
      <c r="C109" s="26"/>
      <c r="D109" s="49"/>
      <c r="E109" s="49"/>
      <c r="F109" s="49"/>
      <c r="G109" s="49"/>
      <c r="H109" s="32"/>
      <c r="I109" s="26"/>
      <c r="J109" s="32"/>
      <c r="K109" s="32"/>
      <c r="L109" s="49"/>
      <c r="M109" s="49"/>
      <c r="N109" s="49"/>
      <c r="O109" s="44"/>
      <c r="P109" s="44"/>
      <c r="Q109" s="44"/>
      <c r="R109" s="1"/>
      <c r="S109" s="21"/>
      <c r="T109" s="1"/>
    </row>
    <row r="110" spans="1:20" ht="15.75" thickBot="1" x14ac:dyDescent="0.3">
      <c r="A110" s="1"/>
      <c r="B110" s="33" t="s">
        <v>147</v>
      </c>
      <c r="C110" s="44"/>
      <c r="D110" s="44"/>
      <c r="E110" s="44"/>
      <c r="F110" s="44"/>
      <c r="G110" s="44"/>
      <c r="H110" s="44"/>
      <c r="I110" s="44"/>
      <c r="J110" s="44"/>
      <c r="K110" s="44"/>
      <c r="L110" s="44"/>
      <c r="M110" s="44"/>
      <c r="N110" s="44"/>
      <c r="O110" s="44"/>
      <c r="P110" s="44"/>
      <c r="Q110" s="44"/>
      <c r="R110" s="1"/>
      <c r="S110" s="21"/>
      <c r="T110" s="1"/>
    </row>
    <row r="111" spans="1:20" ht="21" customHeight="1" x14ac:dyDescent="0.25">
      <c r="A111" s="1"/>
      <c r="B111" s="121" t="s">
        <v>148</v>
      </c>
      <c r="C111" s="170" t="s">
        <v>149</v>
      </c>
      <c r="D111" s="171"/>
      <c r="E111" s="171"/>
      <c r="F111" s="172"/>
      <c r="G111" s="170" t="s">
        <v>150</v>
      </c>
      <c r="H111" s="171"/>
      <c r="I111" s="172"/>
      <c r="J111" s="170" t="s">
        <v>151</v>
      </c>
      <c r="K111" s="171"/>
      <c r="L111" s="172"/>
      <c r="M111" s="170" t="s">
        <v>152</v>
      </c>
      <c r="N111" s="171"/>
      <c r="O111" s="171"/>
      <c r="P111" s="171"/>
      <c r="Q111" s="173"/>
      <c r="R111" s="1"/>
      <c r="S111" s="1"/>
      <c r="T111" s="1"/>
    </row>
    <row r="112" spans="1:20" x14ac:dyDescent="0.25">
      <c r="A112" s="1"/>
      <c r="B112" s="54">
        <v>1</v>
      </c>
      <c r="C112" s="55"/>
      <c r="D112" s="56"/>
      <c r="E112" s="56"/>
      <c r="F112" s="57"/>
      <c r="G112" s="55"/>
      <c r="H112" s="56"/>
      <c r="I112" s="57"/>
      <c r="J112" s="55"/>
      <c r="K112" s="56"/>
      <c r="L112" s="57"/>
      <c r="M112" s="55"/>
      <c r="N112" s="56"/>
      <c r="O112" s="56"/>
      <c r="P112" s="56"/>
      <c r="Q112" s="51"/>
      <c r="R112" s="1"/>
      <c r="S112" s="1"/>
      <c r="T112" s="1"/>
    </row>
    <row r="113" spans="1:20" x14ac:dyDescent="0.25">
      <c r="A113" s="1"/>
      <c r="B113" s="54">
        <v>2</v>
      </c>
      <c r="C113" s="55"/>
      <c r="D113" s="56"/>
      <c r="E113" s="56"/>
      <c r="F113" s="57"/>
      <c r="G113" s="55"/>
      <c r="H113" s="56"/>
      <c r="I113" s="57"/>
      <c r="J113" s="55"/>
      <c r="K113" s="56"/>
      <c r="L113" s="57"/>
      <c r="M113" s="55"/>
      <c r="N113" s="56"/>
      <c r="O113" s="56"/>
      <c r="P113" s="56"/>
      <c r="Q113" s="51"/>
      <c r="R113" s="1"/>
      <c r="S113" s="1"/>
      <c r="T113" s="1"/>
    </row>
    <row r="114" spans="1:20" x14ac:dyDescent="0.25">
      <c r="A114" s="1"/>
      <c r="B114" s="54">
        <v>3</v>
      </c>
      <c r="C114" s="55"/>
      <c r="D114" s="56"/>
      <c r="E114" s="56"/>
      <c r="F114" s="57"/>
      <c r="G114" s="55"/>
      <c r="H114" s="56"/>
      <c r="I114" s="57"/>
      <c r="J114" s="55"/>
      <c r="K114" s="56"/>
      <c r="L114" s="57"/>
      <c r="M114" s="55"/>
      <c r="N114" s="56"/>
      <c r="O114" s="56"/>
      <c r="P114" s="56"/>
      <c r="Q114" s="51"/>
      <c r="R114" s="1"/>
      <c r="S114" s="1"/>
      <c r="T114" s="1"/>
    </row>
    <row r="115" spans="1:20" x14ac:dyDescent="0.25">
      <c r="A115" s="1"/>
      <c r="B115" s="54">
        <v>4</v>
      </c>
      <c r="C115" s="55"/>
      <c r="D115" s="56"/>
      <c r="E115" s="56"/>
      <c r="F115" s="57"/>
      <c r="G115" s="55"/>
      <c r="H115" s="56"/>
      <c r="I115" s="57"/>
      <c r="J115" s="55"/>
      <c r="K115" s="56"/>
      <c r="L115" s="57"/>
      <c r="M115" s="55"/>
      <c r="N115" s="56"/>
      <c r="O115" s="56"/>
      <c r="P115" s="56"/>
      <c r="Q115" s="51"/>
      <c r="R115" s="1"/>
      <c r="S115" s="1"/>
      <c r="T115" s="1"/>
    </row>
    <row r="116" spans="1:20" x14ac:dyDescent="0.25">
      <c r="A116" s="1"/>
      <c r="B116" s="54">
        <v>5</v>
      </c>
      <c r="C116" s="55"/>
      <c r="D116" s="56"/>
      <c r="E116" s="56"/>
      <c r="F116" s="57"/>
      <c r="G116" s="55"/>
      <c r="H116" s="56"/>
      <c r="I116" s="57"/>
      <c r="J116" s="55"/>
      <c r="K116" s="56"/>
      <c r="L116" s="57"/>
      <c r="M116" s="55"/>
      <c r="N116" s="56"/>
      <c r="O116" s="56"/>
      <c r="P116" s="56"/>
      <c r="Q116" s="51"/>
      <c r="R116" s="1"/>
      <c r="S116" s="1"/>
      <c r="T116" s="1"/>
    </row>
    <row r="117" spans="1:20" x14ac:dyDescent="0.25">
      <c r="A117" s="1"/>
      <c r="B117" s="54">
        <v>6</v>
      </c>
      <c r="C117" s="55"/>
      <c r="D117" s="56"/>
      <c r="E117" s="56"/>
      <c r="F117" s="57"/>
      <c r="G117" s="55"/>
      <c r="H117" s="56"/>
      <c r="I117" s="57"/>
      <c r="J117" s="55"/>
      <c r="K117" s="56"/>
      <c r="L117" s="57"/>
      <c r="M117" s="55"/>
      <c r="N117" s="56"/>
      <c r="O117" s="56"/>
      <c r="P117" s="56"/>
      <c r="Q117" s="51"/>
      <c r="R117" s="1"/>
      <c r="S117" s="1"/>
      <c r="T117" s="1"/>
    </row>
    <row r="118" spans="1:20" ht="15.75" thickBot="1" x14ac:dyDescent="0.3">
      <c r="A118" s="1"/>
      <c r="B118" s="58">
        <v>7</v>
      </c>
      <c r="C118" s="59"/>
      <c r="D118" s="60"/>
      <c r="E118" s="60"/>
      <c r="F118" s="61"/>
      <c r="G118" s="59"/>
      <c r="H118" s="60"/>
      <c r="I118" s="61"/>
      <c r="J118" s="59"/>
      <c r="K118" s="60"/>
      <c r="L118" s="61"/>
      <c r="M118" s="59"/>
      <c r="N118" s="60"/>
      <c r="O118" s="60"/>
      <c r="P118" s="60"/>
      <c r="Q118" s="52"/>
      <c r="R118" s="1"/>
      <c r="S118" s="1"/>
      <c r="T118" s="1"/>
    </row>
    <row r="119" spans="1:20" x14ac:dyDescent="0.25">
      <c r="A119" s="1"/>
      <c r="C119" s="1"/>
      <c r="D119" s="1"/>
      <c r="E119" s="1"/>
      <c r="F119" s="1"/>
      <c r="G119" s="1"/>
      <c r="H119" s="1"/>
      <c r="I119" s="1"/>
      <c r="J119" s="1"/>
      <c r="K119" s="1"/>
      <c r="L119" s="1"/>
      <c r="M119" s="1"/>
      <c r="N119" s="1"/>
      <c r="O119" s="1"/>
      <c r="P119" s="1"/>
      <c r="Q119" s="1"/>
      <c r="R119" s="1"/>
      <c r="S119" s="1"/>
      <c r="T119" s="1"/>
    </row>
    <row r="120" spans="1:20" x14ac:dyDescent="0.25">
      <c r="A120" s="1"/>
      <c r="C120" s="1"/>
      <c r="D120" s="1"/>
      <c r="E120" s="1"/>
      <c r="F120" s="1"/>
      <c r="G120" s="1"/>
      <c r="H120" s="1"/>
      <c r="I120" s="1"/>
      <c r="J120" s="1"/>
      <c r="K120" s="1"/>
      <c r="L120" s="1"/>
      <c r="M120" s="1"/>
      <c r="N120" s="1"/>
      <c r="O120" s="1"/>
      <c r="P120" s="1"/>
      <c r="Q120" s="1"/>
      <c r="R120" s="1"/>
      <c r="S120" s="1"/>
      <c r="T120" s="1"/>
    </row>
    <row r="121" spans="1:20" x14ac:dyDescent="0.25">
      <c r="A121" s="1"/>
      <c r="C121" s="1"/>
      <c r="D121" s="1"/>
      <c r="E121" s="1"/>
      <c r="F121" s="1"/>
      <c r="G121" s="1"/>
      <c r="H121" s="1"/>
      <c r="I121" s="1"/>
      <c r="J121" s="1"/>
      <c r="K121" s="1"/>
      <c r="L121" s="1"/>
      <c r="M121" s="1"/>
      <c r="N121" s="1"/>
      <c r="O121" s="1"/>
      <c r="P121" s="1"/>
      <c r="Q121" s="1"/>
      <c r="R121" s="1"/>
      <c r="S121" s="1"/>
      <c r="T121" s="1"/>
    </row>
    <row r="122" spans="1:20" x14ac:dyDescent="0.25">
      <c r="A122" s="1"/>
      <c r="C122" s="1"/>
      <c r="D122" s="1"/>
      <c r="E122" s="1"/>
      <c r="F122" s="1"/>
      <c r="G122" s="1"/>
      <c r="H122" s="1"/>
      <c r="I122" s="1"/>
      <c r="J122" s="1"/>
      <c r="K122" s="1"/>
      <c r="L122" s="1"/>
      <c r="M122" s="1"/>
      <c r="N122" s="1"/>
      <c r="O122" s="1"/>
      <c r="P122" s="1"/>
      <c r="Q122" s="1"/>
      <c r="R122" s="1"/>
      <c r="S122" s="1"/>
      <c r="T122" s="1"/>
    </row>
    <row r="123" spans="1:20" x14ac:dyDescent="0.25">
      <c r="A123" s="1"/>
      <c r="C123" s="1"/>
      <c r="D123" s="1"/>
      <c r="E123" s="1"/>
      <c r="F123" s="1"/>
      <c r="G123" s="1"/>
      <c r="H123" s="1"/>
      <c r="I123" s="1"/>
      <c r="J123" s="1"/>
      <c r="K123" s="1"/>
      <c r="L123" s="1"/>
      <c r="M123" s="1"/>
      <c r="N123" s="1"/>
      <c r="O123" s="1"/>
      <c r="P123" s="1"/>
      <c r="Q123" s="1"/>
      <c r="R123" s="1"/>
      <c r="S123" s="1"/>
      <c r="T123" s="1"/>
    </row>
    <row r="124" spans="1:20" x14ac:dyDescent="0.25">
      <c r="A124" s="1"/>
      <c r="C124" s="1"/>
      <c r="D124" s="1"/>
      <c r="E124" s="1"/>
      <c r="F124" s="1"/>
      <c r="G124" s="1"/>
      <c r="H124" s="1"/>
      <c r="I124" s="1"/>
      <c r="J124" s="1"/>
      <c r="K124" s="1"/>
      <c r="L124" s="1"/>
      <c r="M124" s="1"/>
      <c r="N124" s="1"/>
      <c r="O124" s="1"/>
      <c r="P124" s="1"/>
      <c r="Q124" s="1"/>
      <c r="R124" s="1"/>
      <c r="S124" s="1"/>
      <c r="T124" s="1"/>
    </row>
    <row r="125" spans="1:20" x14ac:dyDescent="0.25">
      <c r="A125" s="1"/>
      <c r="C125" s="1"/>
      <c r="D125" s="1"/>
      <c r="E125" s="1"/>
      <c r="F125" s="1"/>
      <c r="G125" s="1"/>
      <c r="H125" s="1"/>
      <c r="I125" s="1"/>
      <c r="J125" s="1"/>
      <c r="K125" s="1"/>
      <c r="L125" s="1"/>
      <c r="M125" s="1"/>
      <c r="N125" s="1"/>
      <c r="O125" s="1"/>
      <c r="P125" s="1"/>
      <c r="Q125" s="1"/>
      <c r="R125" s="1"/>
      <c r="S125" s="1"/>
      <c r="T125" s="1"/>
    </row>
    <row r="126" spans="1:20" x14ac:dyDescent="0.25">
      <c r="A126" s="1"/>
      <c r="C126" s="1"/>
      <c r="D126" s="1"/>
      <c r="E126" s="1"/>
      <c r="F126" s="1"/>
      <c r="G126" s="1"/>
      <c r="H126" s="1"/>
      <c r="I126" s="1"/>
      <c r="J126" s="1"/>
      <c r="K126" s="1"/>
      <c r="L126" s="1"/>
      <c r="M126" s="1"/>
      <c r="N126" s="1"/>
      <c r="O126" s="1"/>
      <c r="P126" s="1"/>
      <c r="Q126" s="1"/>
      <c r="R126" s="1"/>
      <c r="S126" s="1"/>
      <c r="T126" s="1"/>
    </row>
    <row r="127" spans="1:20" x14ac:dyDescent="0.25">
      <c r="A127" s="1"/>
      <c r="C127" s="1"/>
      <c r="D127" s="1"/>
      <c r="E127" s="1"/>
      <c r="F127" s="1"/>
      <c r="G127" s="1"/>
      <c r="H127" s="1"/>
      <c r="I127" s="1"/>
      <c r="J127" s="1"/>
      <c r="K127" s="1"/>
      <c r="L127" s="1"/>
      <c r="M127" s="1"/>
      <c r="N127" s="1"/>
      <c r="O127" s="1"/>
      <c r="P127" s="1"/>
      <c r="Q127" s="1"/>
      <c r="R127" s="1"/>
      <c r="S127" s="1"/>
      <c r="T127" s="1"/>
    </row>
  </sheetData>
  <mergeCells count="109">
    <mergeCell ref="B2:S2"/>
    <mergeCell ref="B3:S3"/>
    <mergeCell ref="P100:T100"/>
    <mergeCell ref="J111:L111"/>
    <mergeCell ref="P91:T91"/>
    <mergeCell ref="P92:T92"/>
    <mergeCell ref="P93:T93"/>
    <mergeCell ref="P94:T94"/>
    <mergeCell ref="P95:T95"/>
    <mergeCell ref="P96:T96"/>
    <mergeCell ref="P97:T97"/>
    <mergeCell ref="P98:T98"/>
    <mergeCell ref="P99:T99"/>
    <mergeCell ref="B99:B100"/>
    <mergeCell ref="C99:E99"/>
    <mergeCell ref="F99:J99"/>
    <mergeCell ref="K99:O99"/>
    <mergeCell ref="C100:E100"/>
    <mergeCell ref="F100:J100"/>
    <mergeCell ref="K100:O100"/>
    <mergeCell ref="P73:T73"/>
    <mergeCell ref="P78:T78"/>
    <mergeCell ref="P79:T79"/>
    <mergeCell ref="P80:T80"/>
    <mergeCell ref="P81:T81"/>
    <mergeCell ref="P82:T82"/>
    <mergeCell ref="P83:T83"/>
    <mergeCell ref="C111:F111"/>
    <mergeCell ref="G111:I111"/>
    <mergeCell ref="M111:Q111"/>
    <mergeCell ref="P84:T84"/>
    <mergeCell ref="P85:T85"/>
    <mergeCell ref="P86:T86"/>
    <mergeCell ref="P87:T87"/>
    <mergeCell ref="P88:T88"/>
    <mergeCell ref="P89:T89"/>
    <mergeCell ref="P90:T90"/>
    <mergeCell ref="F82:J82"/>
    <mergeCell ref="K82:O82"/>
    <mergeCell ref="F83:J83"/>
    <mergeCell ref="K83:O83"/>
    <mergeCell ref="F84:J84"/>
    <mergeCell ref="K84:O84"/>
    <mergeCell ref="F85:J85"/>
    <mergeCell ref="K85:O85"/>
    <mergeCell ref="F86:J86"/>
    <mergeCell ref="K86:O86"/>
    <mergeCell ref="K95:O95"/>
    <mergeCell ref="C96:E96"/>
    <mergeCell ref="F96:J96"/>
    <mergeCell ref="K96:O96"/>
    <mergeCell ref="B87:B88"/>
    <mergeCell ref="C87:E87"/>
    <mergeCell ref="F87:J87"/>
    <mergeCell ref="K87:O87"/>
    <mergeCell ref="C88:E88"/>
    <mergeCell ref="F88:J88"/>
    <mergeCell ref="K88:O88"/>
    <mergeCell ref="B89:B90"/>
    <mergeCell ref="C89:E89"/>
    <mergeCell ref="F89:J89"/>
    <mergeCell ref="C90:E90"/>
    <mergeCell ref="F90:J90"/>
    <mergeCell ref="K90:O90"/>
    <mergeCell ref="B97:B98"/>
    <mergeCell ref="C97:E97"/>
    <mergeCell ref="F97:J97"/>
    <mergeCell ref="K97:O97"/>
    <mergeCell ref="C98:E98"/>
    <mergeCell ref="F98:J98"/>
    <mergeCell ref="K98:O98"/>
    <mergeCell ref="B91:B92"/>
    <mergeCell ref="C91:E91"/>
    <mergeCell ref="F91:J91"/>
    <mergeCell ref="K91:O91"/>
    <mergeCell ref="C92:E92"/>
    <mergeCell ref="F92:J92"/>
    <mergeCell ref="K92:O92"/>
    <mergeCell ref="B93:B94"/>
    <mergeCell ref="C93:E93"/>
    <mergeCell ref="F93:J93"/>
    <mergeCell ref="K93:O93"/>
    <mergeCell ref="C94:E94"/>
    <mergeCell ref="F94:J94"/>
    <mergeCell ref="K94:O94"/>
    <mergeCell ref="B95:B96"/>
    <mergeCell ref="C95:E95"/>
    <mergeCell ref="F95:J95"/>
    <mergeCell ref="F78:J78"/>
    <mergeCell ref="K78:O78"/>
    <mergeCell ref="F79:J79"/>
    <mergeCell ref="K79:O79"/>
    <mergeCell ref="F80:J80"/>
    <mergeCell ref="K80:O80"/>
    <mergeCell ref="F81:J81"/>
    <mergeCell ref="K81:O81"/>
    <mergeCell ref="K89:O89"/>
    <mergeCell ref="F73:J73"/>
    <mergeCell ref="K73:O73"/>
    <mergeCell ref="F74:J74"/>
    <mergeCell ref="K74:O74"/>
    <mergeCell ref="F75:J75"/>
    <mergeCell ref="K75:O75"/>
    <mergeCell ref="B11:S11"/>
    <mergeCell ref="F77:J77"/>
    <mergeCell ref="K77:O77"/>
    <mergeCell ref="P74:T74"/>
    <mergeCell ref="P75:T75"/>
    <mergeCell ref="P77:T77"/>
  </mergeCells>
  <pageMargins left="0.25" right="0.25" top="1.59375" bottom="0.75" header="0.3" footer="0.3"/>
  <pageSetup fitToHeight="0" orientation="portrait" r:id="rId1"/>
  <headerFooter>
    <oddHeader>&amp;C&amp;G&amp;R&amp;"Arial,Negrita Cursiva"AIRE COMPRIMIDO</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3"/>
  <sheetViews>
    <sheetView zoomScaleNormal="100" workbookViewId="0">
      <selection activeCell="D8" sqref="D8:E8"/>
    </sheetView>
  </sheetViews>
  <sheetFormatPr baseColWidth="10" defaultRowHeight="15" x14ac:dyDescent="0.25"/>
  <cols>
    <col min="1" max="1" width="11.42578125" style="2"/>
    <col min="2" max="2" width="20.42578125" style="2" customWidth="1"/>
    <col min="3" max="3" width="20.140625" style="2" customWidth="1"/>
    <col min="4" max="4" width="19.7109375" style="2" customWidth="1"/>
    <col min="5" max="5" width="20.7109375" style="2" customWidth="1"/>
    <col min="6" max="6" width="29.85546875" style="2" customWidth="1"/>
    <col min="7" max="16384" width="11.42578125" style="2"/>
  </cols>
  <sheetData>
    <row r="1" spans="1:10" x14ac:dyDescent="0.25">
      <c r="A1" s="1"/>
      <c r="B1" s="1"/>
      <c r="C1" s="1"/>
      <c r="D1" s="1"/>
      <c r="E1" s="1"/>
      <c r="F1" s="1"/>
      <c r="G1" s="1"/>
      <c r="H1" s="1"/>
      <c r="I1" s="1"/>
      <c r="J1" s="1"/>
    </row>
    <row r="2" spans="1:10" ht="39" customHeight="1" x14ac:dyDescent="0.25">
      <c r="A2" s="178" t="s">
        <v>155</v>
      </c>
      <c r="B2" s="178"/>
      <c r="C2" s="178"/>
      <c r="D2" s="178"/>
      <c r="E2" s="178"/>
      <c r="F2" s="178"/>
      <c r="G2" s="63"/>
      <c r="H2" s="63"/>
      <c r="I2" s="63"/>
      <c r="J2" s="1"/>
    </row>
    <row r="3" spans="1:10" x14ac:dyDescent="0.25">
      <c r="A3" s="1"/>
      <c r="B3" s="1"/>
      <c r="C3" s="1"/>
      <c r="D3" s="1"/>
      <c r="E3" s="1"/>
      <c r="F3" s="1"/>
      <c r="G3" s="1"/>
      <c r="H3" s="1"/>
      <c r="I3" s="1"/>
      <c r="J3" s="1"/>
    </row>
    <row r="4" spans="1:10" x14ac:dyDescent="0.25">
      <c r="A4" s="1"/>
      <c r="B4" s="1"/>
      <c r="C4" s="1"/>
      <c r="D4" s="1"/>
      <c r="E4" s="1"/>
      <c r="F4" s="1"/>
      <c r="G4" s="1"/>
      <c r="H4" s="1"/>
      <c r="I4" s="1"/>
      <c r="J4" s="1"/>
    </row>
    <row r="5" spans="1:10" x14ac:dyDescent="0.25">
      <c r="A5" s="179" t="s">
        <v>156</v>
      </c>
      <c r="B5" s="179"/>
      <c r="C5" s="179"/>
      <c r="D5" s="179"/>
      <c r="E5" s="179"/>
      <c r="F5" s="179"/>
      <c r="G5" s="64"/>
      <c r="H5" s="64"/>
      <c r="I5" s="64"/>
      <c r="J5" s="1"/>
    </row>
    <row r="6" spans="1:10" x14ac:dyDescent="0.25">
      <c r="A6" s="1"/>
      <c r="B6" s="1"/>
      <c r="C6" s="1"/>
      <c r="D6" s="1"/>
      <c r="E6" s="1"/>
      <c r="F6" s="1"/>
      <c r="G6" s="1"/>
      <c r="H6" s="1"/>
      <c r="I6" s="1"/>
      <c r="J6" s="1"/>
    </row>
    <row r="7" spans="1:10" ht="28.5" customHeight="1" x14ac:dyDescent="0.25">
      <c r="A7" s="65" t="s">
        <v>195</v>
      </c>
      <c r="B7" s="180" t="s">
        <v>200</v>
      </c>
      <c r="C7" s="181"/>
      <c r="D7" s="184" t="s">
        <v>201</v>
      </c>
      <c r="E7" s="184"/>
      <c r="F7" s="110"/>
      <c r="G7" s="1"/>
      <c r="H7" s="1"/>
      <c r="I7" s="1"/>
      <c r="J7" s="1"/>
    </row>
    <row r="8" spans="1:10" x14ac:dyDescent="0.25">
      <c r="A8" s="67">
        <v>1</v>
      </c>
      <c r="B8" s="182" t="str">
        <f>IF('1. Datos de entrada'!D38="",IF('1. Datos de entrada'!E38="","","Limpiar filtro del sistema"),"OK")</f>
        <v/>
      </c>
      <c r="C8" s="183"/>
      <c r="D8" s="185" t="str">
        <f>IF('1. Datos de entrada'!D37="",IF('1. Datos de entrada'!E37="","","Recomendar la implantación de un programa de mantenimiento"),"ok, ya existe")</f>
        <v/>
      </c>
      <c r="E8" s="185"/>
      <c r="F8" s="69"/>
      <c r="G8" s="1"/>
      <c r="H8" s="1"/>
      <c r="I8" s="1"/>
      <c r="J8" s="1"/>
    </row>
    <row r="9" spans="1:10" x14ac:dyDescent="0.25">
      <c r="A9" s="67">
        <v>2</v>
      </c>
      <c r="B9" s="182" t="str">
        <f>IF('1. Datos de entrada'!D50="",IF('1. Datos de entrada'!E50="","","Limpiar filtro del sistema"),"OK")</f>
        <v/>
      </c>
      <c r="C9" s="183"/>
      <c r="D9" s="185" t="str">
        <f>IF('1. Datos de entrada'!D49="",IF('1. Datos de entrada'!E49="","","Recomendar la implantación de un programa de mantenimiento"),"ok, ya existe")</f>
        <v/>
      </c>
      <c r="E9" s="185"/>
      <c r="F9" s="69"/>
      <c r="G9" s="1"/>
      <c r="H9" s="1"/>
      <c r="I9" s="1"/>
      <c r="J9" s="1"/>
    </row>
    <row r="10" spans="1:10" x14ac:dyDescent="0.25">
      <c r="A10" s="67">
        <v>3</v>
      </c>
      <c r="B10" s="182" t="str">
        <f>IF('1. Datos de entrada'!D62="",IF('1. Datos de entrada'!E62="","","Limpiar filtro del sistema"),"OK")</f>
        <v/>
      </c>
      <c r="C10" s="183"/>
      <c r="D10" s="185" t="str">
        <f>IF('1. Datos de entrada'!D61="",IF('1. Datos de entrada'!E61="","","Recomendar la implantación de un programa de mantenimiento"),"ok, ya existe")</f>
        <v/>
      </c>
      <c r="E10" s="185"/>
      <c r="F10" s="69"/>
      <c r="G10" s="1"/>
      <c r="H10" s="1"/>
      <c r="I10" s="1"/>
      <c r="J10" s="1"/>
    </row>
    <row r="11" spans="1:10" x14ac:dyDescent="0.25">
      <c r="A11" s="68"/>
      <c r="B11" s="6"/>
      <c r="C11" s="6"/>
      <c r="D11" s="6"/>
      <c r="E11" s="6"/>
      <c r="F11" s="69"/>
      <c r="G11" s="1"/>
      <c r="H11" s="1"/>
      <c r="I11" s="1"/>
      <c r="J11" s="1"/>
    </row>
    <row r="12" spans="1:10" x14ac:dyDescent="0.25">
      <c r="A12" s="68"/>
      <c r="B12" s="6"/>
      <c r="C12" s="6"/>
      <c r="D12" s="6"/>
      <c r="E12" s="6"/>
      <c r="F12" s="69"/>
      <c r="G12" s="1"/>
      <c r="H12" s="1"/>
      <c r="I12" s="1"/>
      <c r="J12" s="1"/>
    </row>
    <row r="13" spans="1:10" x14ac:dyDescent="0.25">
      <c r="A13" s="179" t="s">
        <v>203</v>
      </c>
      <c r="B13" s="179"/>
      <c r="C13" s="179"/>
      <c r="D13" s="179"/>
      <c r="E13" s="179"/>
      <c r="F13" s="179"/>
      <c r="G13" s="1"/>
      <c r="H13" s="1"/>
      <c r="I13" s="1"/>
      <c r="J13" s="1"/>
    </row>
    <row r="14" spans="1:10" x14ac:dyDescent="0.25">
      <c r="A14" s="68"/>
      <c r="B14" s="6"/>
      <c r="C14" s="6"/>
      <c r="D14" s="6"/>
      <c r="E14" s="6"/>
      <c r="F14" s="69"/>
      <c r="G14" s="1"/>
      <c r="H14" s="1"/>
      <c r="I14" s="1"/>
      <c r="J14" s="1"/>
    </row>
    <row r="15" spans="1:10" s="6" customFormat="1" x14ac:dyDescent="0.25">
      <c r="A15" s="72" t="s">
        <v>213</v>
      </c>
      <c r="D15" s="70"/>
      <c r="F15" s="69"/>
    </row>
    <row r="16" spans="1:10" s="6" customFormat="1" x14ac:dyDescent="0.25">
      <c r="A16" s="72" t="s">
        <v>215</v>
      </c>
      <c r="D16" s="70"/>
      <c r="F16" s="69"/>
    </row>
    <row r="17" spans="1:7" s="6" customFormat="1" ht="6.75" customHeight="1" x14ac:dyDescent="0.25">
      <c r="A17" s="68"/>
      <c r="B17" s="68"/>
      <c r="C17" s="68"/>
      <c r="D17" s="68"/>
      <c r="E17" s="68"/>
      <c r="F17" s="69"/>
    </row>
    <row r="18" spans="1:7" s="6" customFormat="1" ht="28.5" customHeight="1" x14ac:dyDescent="0.25">
      <c r="A18" s="65" t="s">
        <v>195</v>
      </c>
      <c r="B18" s="184" t="s">
        <v>204</v>
      </c>
      <c r="C18" s="184"/>
      <c r="D18" s="184" t="s">
        <v>205</v>
      </c>
      <c r="E18" s="184"/>
      <c r="F18" s="66" t="s">
        <v>231</v>
      </c>
      <c r="G18" s="117"/>
    </row>
    <row r="19" spans="1:7" s="6" customFormat="1" x14ac:dyDescent="0.25">
      <c r="A19" s="67">
        <v>1</v>
      </c>
      <c r="B19" s="188" t="str">
        <f>IF('1. Datos de entrada'!D42="",IF('1. Datos de entrada'!E42="","","Recomendar instalar un variador de frecuencia"),"SI")</f>
        <v/>
      </c>
      <c r="C19" s="188"/>
      <c r="D19" s="188" t="str">
        <f>IF('1. Datos de entrada'!D43="",IF('1. Datos de entrada'!E43="","","Recomendar instalar un sistema de control"),"SI")</f>
        <v/>
      </c>
      <c r="E19" s="188"/>
      <c r="F19" s="114"/>
      <c r="G19" s="118"/>
    </row>
    <row r="20" spans="1:7" s="6" customFormat="1" x14ac:dyDescent="0.25">
      <c r="A20" s="67">
        <v>2</v>
      </c>
      <c r="B20" s="188" t="str">
        <f>IF('1. Datos de entrada'!D54="",IF('1. Datos de entrada'!E54="","","Recomendar instalar un variador de frecuencia"),"SI")</f>
        <v/>
      </c>
      <c r="C20" s="188"/>
      <c r="D20" s="188" t="str">
        <f>IF('1. Datos de entrada'!D55="",IF('1. Datos de entrada'!E55="","","Recomendar instalar un sistema de control"),"SI")</f>
        <v/>
      </c>
      <c r="E20" s="188"/>
      <c r="F20" s="114"/>
      <c r="G20" s="118"/>
    </row>
    <row r="21" spans="1:7" s="6" customFormat="1" x14ac:dyDescent="0.25">
      <c r="A21" s="67">
        <v>3</v>
      </c>
      <c r="B21" s="188" t="str">
        <f>IF('1. Datos de entrada'!D66="",IF('1. Datos de entrada'!E66="","","Recomendar instalar un variador de frecuencia"),"SI")</f>
        <v/>
      </c>
      <c r="C21" s="188"/>
      <c r="D21" s="188" t="str">
        <f>IF('1. Datos de entrada'!D67="",IF('1. Datos de entrada'!E67="","","Recomendar instalar un sistema de control"),"SI")</f>
        <v/>
      </c>
      <c r="E21" s="188"/>
      <c r="F21" s="114"/>
      <c r="G21" s="118"/>
    </row>
    <row r="22" spans="1:7" s="6" customFormat="1" x14ac:dyDescent="0.25">
      <c r="A22" s="68"/>
      <c r="B22" s="111"/>
      <c r="C22" s="112"/>
      <c r="D22" s="113"/>
      <c r="E22" s="113"/>
      <c r="F22" s="69"/>
    </row>
    <row r="23" spans="1:7" s="6" customFormat="1" x14ac:dyDescent="0.25">
      <c r="A23" s="68"/>
      <c r="B23" s="111"/>
      <c r="C23" s="112"/>
      <c r="D23" s="113"/>
      <c r="E23" s="113"/>
      <c r="F23" s="69"/>
    </row>
    <row r="24" spans="1:7" s="6" customFormat="1" x14ac:dyDescent="0.25">
      <c r="A24" s="179" t="s">
        <v>206</v>
      </c>
      <c r="B24" s="179"/>
      <c r="C24" s="179"/>
      <c r="D24" s="179"/>
      <c r="E24" s="179"/>
      <c r="F24" s="179"/>
    </row>
    <row r="25" spans="1:7" s="6" customFormat="1" x14ac:dyDescent="0.25">
      <c r="A25" s="74"/>
      <c r="B25" s="74"/>
      <c r="C25" s="74"/>
      <c r="D25" s="74"/>
      <c r="E25" s="74"/>
      <c r="F25" s="74"/>
    </row>
    <row r="26" spans="1:7" s="6" customFormat="1" x14ac:dyDescent="0.25">
      <c r="A26" s="72" t="s">
        <v>225</v>
      </c>
      <c r="B26" s="74"/>
      <c r="C26" s="74"/>
      <c r="D26" s="74"/>
      <c r="E26" s="74"/>
      <c r="F26" s="74"/>
    </row>
    <row r="27" spans="1:7" s="6" customFormat="1" ht="6" customHeight="1" x14ac:dyDescent="0.25">
      <c r="A27" s="68"/>
      <c r="B27" s="111"/>
      <c r="C27" s="112"/>
      <c r="D27" s="113"/>
      <c r="E27" s="113"/>
      <c r="F27" s="69"/>
    </row>
    <row r="28" spans="1:7" s="6" customFormat="1" ht="60" customHeight="1" x14ac:dyDescent="0.25">
      <c r="A28" s="65" t="s">
        <v>195</v>
      </c>
      <c r="B28" s="180" t="s">
        <v>207</v>
      </c>
      <c r="C28" s="189"/>
      <c r="D28" s="66" t="s">
        <v>208</v>
      </c>
      <c r="E28" s="66" t="s">
        <v>209</v>
      </c>
      <c r="F28" s="66" t="s">
        <v>210</v>
      </c>
    </row>
    <row r="29" spans="1:7" s="6" customFormat="1" x14ac:dyDescent="0.25">
      <c r="A29" s="67">
        <v>1</v>
      </c>
      <c r="B29" s="188" t="str">
        <f>IF('1. Datos de entrada'!D44="",IF('1. Datos de entrada'!E44="","","Recomendar mejorar la ventilación del local"),"SI")</f>
        <v/>
      </c>
      <c r="C29" s="188"/>
      <c r="D29" s="119" t="str">
        <f>IF('1. Datos de entrada'!F83="","",'1. Datos de entrada'!F83)</f>
        <v/>
      </c>
      <c r="E29" s="114"/>
      <c r="F29" s="115">
        <f>IF(E29=0,0,(D29-E29)*3.5%/10)</f>
        <v>0</v>
      </c>
    </row>
    <row r="30" spans="1:7" s="6" customFormat="1" x14ac:dyDescent="0.25">
      <c r="A30" s="67">
        <v>2</v>
      </c>
      <c r="B30" s="188" t="str">
        <f>IF('1. Datos de entrada'!D56="",IF('1. Datos de entrada'!E56="","","Recomendar mejorar la ventilación del local"),"SI")</f>
        <v/>
      </c>
      <c r="C30" s="188"/>
      <c r="D30" s="119" t="str">
        <f>IF('1. Datos de entrada'!K83="","",'1. Datos de entrada'!K83)</f>
        <v/>
      </c>
      <c r="E30" s="114"/>
      <c r="F30" s="115">
        <f t="shared" ref="F30:F31" si="0">IF(E30=0,0,(D30-E30)*3.5%/10)</f>
        <v>0</v>
      </c>
    </row>
    <row r="31" spans="1:7" s="6" customFormat="1" x14ac:dyDescent="0.25">
      <c r="A31" s="67">
        <v>3</v>
      </c>
      <c r="B31" s="188" t="str">
        <f>IF('1. Datos de entrada'!D68="",IF('1. Datos de entrada'!E68="","","Recomendar mejorar la ventilación del local"),"SI")</f>
        <v/>
      </c>
      <c r="C31" s="188"/>
      <c r="D31" s="119" t="str">
        <f>IF('1. Datos de entrada'!P83="","",'1. Datos de entrada'!P83)</f>
        <v/>
      </c>
      <c r="E31" s="114"/>
      <c r="F31" s="115">
        <f t="shared" si="0"/>
        <v>0</v>
      </c>
    </row>
    <row r="32" spans="1:7" s="6" customFormat="1" x14ac:dyDescent="0.25">
      <c r="A32" s="68"/>
      <c r="B32" s="111"/>
      <c r="C32" s="112"/>
      <c r="D32" s="113"/>
      <c r="E32" s="113"/>
      <c r="F32" s="69"/>
    </row>
    <row r="33" spans="1:10" s="6" customFormat="1" x14ac:dyDescent="0.25">
      <c r="A33" s="68"/>
      <c r="B33" s="111"/>
      <c r="C33" s="112"/>
      <c r="D33" s="113"/>
      <c r="E33" s="113"/>
      <c r="F33" s="69"/>
    </row>
    <row r="34" spans="1:10" s="6" customFormat="1" x14ac:dyDescent="0.25">
      <c r="A34" s="179" t="s">
        <v>211</v>
      </c>
      <c r="B34" s="179"/>
      <c r="C34" s="179"/>
      <c r="D34" s="179"/>
      <c r="E34" s="179"/>
      <c r="F34" s="179"/>
    </row>
    <row r="35" spans="1:10" s="6" customFormat="1" x14ac:dyDescent="0.25">
      <c r="A35" s="68"/>
      <c r="B35" s="111"/>
      <c r="C35" s="112"/>
      <c r="D35" s="113"/>
      <c r="E35" s="113"/>
      <c r="F35" s="69"/>
    </row>
    <row r="36" spans="1:10" s="6" customFormat="1" ht="29.25" customHeight="1" x14ac:dyDescent="0.25">
      <c r="A36" s="190" t="s">
        <v>214</v>
      </c>
      <c r="B36" s="190"/>
      <c r="C36" s="190"/>
      <c r="D36" s="190"/>
      <c r="E36" s="190"/>
      <c r="F36" s="190"/>
    </row>
    <row r="37" spans="1:10" s="6" customFormat="1" ht="15.75" customHeight="1" x14ac:dyDescent="0.25">
      <c r="A37" s="72" t="s">
        <v>216</v>
      </c>
      <c r="B37" s="111"/>
      <c r="C37" s="112"/>
      <c r="D37" s="113"/>
      <c r="E37" s="113"/>
      <c r="F37" s="69"/>
    </row>
    <row r="38" spans="1:10" s="6" customFormat="1" ht="9" customHeight="1" x14ac:dyDescent="0.25">
      <c r="A38" s="72"/>
      <c r="B38" s="111"/>
      <c r="C38" s="112"/>
      <c r="D38" s="113"/>
      <c r="E38" s="113"/>
      <c r="F38" s="69"/>
    </row>
    <row r="39" spans="1:10" s="6" customFormat="1" ht="28.5" x14ac:dyDescent="0.25">
      <c r="A39" s="65" t="s">
        <v>195</v>
      </c>
      <c r="B39" s="65" t="s">
        <v>212</v>
      </c>
      <c r="C39" s="66" t="s">
        <v>232</v>
      </c>
      <c r="D39" s="113"/>
      <c r="E39" s="113"/>
      <c r="F39" s="69"/>
    </row>
    <row r="40" spans="1:10" s="6" customFormat="1" x14ac:dyDescent="0.25">
      <c r="A40" s="67">
        <v>1</v>
      </c>
      <c r="B40" s="67" t="str">
        <f>IF('1. Datos de entrada'!D41="",IF('1. Datos de entrada'!E41="","","Recomendar reducir fugas"),"NO")</f>
        <v/>
      </c>
      <c r="C40" s="116"/>
      <c r="D40" s="113"/>
      <c r="E40" s="113"/>
      <c r="F40" s="69"/>
    </row>
    <row r="41" spans="1:10" s="6" customFormat="1" x14ac:dyDescent="0.25">
      <c r="A41" s="67">
        <v>2</v>
      </c>
      <c r="B41" s="67" t="str">
        <f>IF('1. Datos de entrada'!D53="",IF('1. Datos de entrada'!E53="","","Recomendar reducir fugas"),"NO")</f>
        <v/>
      </c>
      <c r="C41" s="116"/>
      <c r="D41" s="113"/>
      <c r="E41" s="113"/>
      <c r="F41" s="69"/>
    </row>
    <row r="42" spans="1:10" s="6" customFormat="1" x14ac:dyDescent="0.25">
      <c r="A42" s="67">
        <v>3</v>
      </c>
      <c r="B42" s="67" t="str">
        <f>IF('1. Datos de entrada'!D65="",IF('1. Datos de entrada'!E65="","","Recomendar reducir fugas"),"NO")</f>
        <v/>
      </c>
      <c r="C42" s="116"/>
      <c r="D42" s="113"/>
      <c r="E42" s="113"/>
      <c r="F42" s="69"/>
    </row>
    <row r="43" spans="1:10" s="6" customFormat="1" x14ac:dyDescent="0.25">
      <c r="A43" s="68"/>
      <c r="F43" s="69"/>
    </row>
    <row r="44" spans="1:10" x14ac:dyDescent="0.25">
      <c r="A44" s="1"/>
      <c r="B44" s="1"/>
      <c r="C44" s="1"/>
      <c r="D44" s="1"/>
      <c r="E44" s="1"/>
      <c r="F44" s="1"/>
      <c r="G44" s="1"/>
      <c r="H44" s="1"/>
      <c r="I44" s="1"/>
      <c r="J44" s="1"/>
    </row>
    <row r="45" spans="1:10" x14ac:dyDescent="0.25">
      <c r="A45" s="179" t="s">
        <v>217</v>
      </c>
      <c r="B45" s="179"/>
      <c r="C45" s="179"/>
      <c r="D45" s="179"/>
      <c r="E45" s="179"/>
      <c r="F45" s="179"/>
      <c r="G45" s="64"/>
      <c r="H45" s="64"/>
      <c r="I45" s="64"/>
      <c r="J45" s="1"/>
    </row>
    <row r="46" spans="1:10" x14ac:dyDescent="0.25">
      <c r="A46" s="1"/>
      <c r="B46" s="1"/>
      <c r="C46" s="1"/>
      <c r="D46" s="1"/>
      <c r="E46" s="1"/>
      <c r="F46" s="1"/>
      <c r="G46" s="1"/>
      <c r="H46" s="1"/>
      <c r="I46" s="1"/>
      <c r="J46" s="1"/>
    </row>
    <row r="47" spans="1:10" ht="29.25" customHeight="1" x14ac:dyDescent="0.25">
      <c r="A47" s="190" t="s">
        <v>222</v>
      </c>
      <c r="B47" s="190"/>
      <c r="C47" s="190"/>
      <c r="D47" s="190"/>
      <c r="E47" s="190"/>
      <c r="F47" s="190"/>
      <c r="G47" s="1"/>
      <c r="H47" s="1"/>
      <c r="I47" s="1"/>
      <c r="J47" s="1"/>
    </row>
    <row r="48" spans="1:10" x14ac:dyDescent="0.25">
      <c r="A48" s="72" t="s">
        <v>225</v>
      </c>
      <c r="B48" s="1"/>
      <c r="C48" s="1"/>
      <c r="D48" s="1"/>
      <c r="E48" s="1"/>
      <c r="F48" s="1"/>
      <c r="G48" s="1"/>
      <c r="H48" s="1"/>
      <c r="I48" s="1"/>
      <c r="J48" s="1"/>
    </row>
    <row r="49" spans="1:10" ht="7.5" customHeight="1" x14ac:dyDescent="0.25">
      <c r="A49" s="72"/>
      <c r="B49" s="1"/>
      <c r="C49" s="1"/>
      <c r="D49" s="1"/>
      <c r="E49" s="1"/>
      <c r="F49" s="1"/>
      <c r="G49" s="1"/>
      <c r="H49" s="1"/>
      <c r="I49" s="1"/>
      <c r="J49" s="1"/>
    </row>
    <row r="50" spans="1:10" ht="34.5" customHeight="1" x14ac:dyDescent="0.25">
      <c r="A50" s="65" t="s">
        <v>195</v>
      </c>
      <c r="B50" s="66" t="s">
        <v>221</v>
      </c>
      <c r="C50" s="66" t="s">
        <v>223</v>
      </c>
      <c r="D50" s="66" t="s">
        <v>224</v>
      </c>
      <c r="E50" s="1"/>
      <c r="F50" s="1"/>
      <c r="G50" s="1"/>
      <c r="H50" s="1"/>
      <c r="I50" s="1"/>
      <c r="J50" s="1"/>
    </row>
    <row r="51" spans="1:10" x14ac:dyDescent="0.25">
      <c r="A51" s="62">
        <v>1</v>
      </c>
      <c r="B51" s="71">
        <f>'1. Datos de entrada'!F84</f>
        <v>0</v>
      </c>
      <c r="C51" s="120"/>
      <c r="D51" s="71">
        <f>IF(C51=0,0,IF(C51&lt;B51,(B51-C51)*5%,"Error, la nueva presión no puede ser superior"))</f>
        <v>0</v>
      </c>
      <c r="E51" s="1"/>
      <c r="F51" s="1"/>
      <c r="G51" s="1"/>
      <c r="H51" s="1"/>
      <c r="I51" s="1"/>
      <c r="J51" s="1"/>
    </row>
    <row r="52" spans="1:10" x14ac:dyDescent="0.25">
      <c r="A52" s="62">
        <v>2</v>
      </c>
      <c r="B52" s="71">
        <f>'1. Datos de entrada'!K84</f>
        <v>0</v>
      </c>
      <c r="C52" s="120"/>
      <c r="D52" s="71">
        <f t="shared" ref="D52:D53" si="1">IF(C52=0,0,IF(C52&lt;B52,(B52-C52)*5%,"Error, la nueva presión no puede ser superior"))</f>
        <v>0</v>
      </c>
      <c r="E52" s="1"/>
      <c r="F52" s="1"/>
      <c r="G52" s="1"/>
      <c r="H52" s="1"/>
      <c r="I52" s="1"/>
      <c r="J52" s="1"/>
    </row>
    <row r="53" spans="1:10" x14ac:dyDescent="0.25">
      <c r="A53" s="62">
        <v>3</v>
      </c>
      <c r="B53" s="71">
        <f>'1. Datos de entrada'!P84</f>
        <v>0</v>
      </c>
      <c r="C53" s="120"/>
      <c r="D53" s="71">
        <f t="shared" si="1"/>
        <v>0</v>
      </c>
      <c r="E53" s="1"/>
      <c r="F53" s="1"/>
      <c r="G53" s="1"/>
      <c r="H53" s="1"/>
      <c r="I53" s="1"/>
      <c r="J53" s="1"/>
    </row>
    <row r="54" spans="1:10" x14ac:dyDescent="0.25">
      <c r="A54" s="68"/>
      <c r="B54" s="1"/>
      <c r="C54" s="1"/>
      <c r="D54" s="1"/>
      <c r="E54" s="1"/>
      <c r="F54" s="1"/>
      <c r="G54" s="1"/>
      <c r="H54" s="1"/>
      <c r="I54" s="1"/>
      <c r="J54" s="1"/>
    </row>
    <row r="55" spans="1:10" x14ac:dyDescent="0.25">
      <c r="A55" s="68"/>
      <c r="B55" s="1"/>
      <c r="C55" s="1"/>
      <c r="D55" s="1"/>
      <c r="E55" s="1"/>
      <c r="F55" s="1"/>
      <c r="G55" s="1"/>
      <c r="H55" s="1"/>
      <c r="I55" s="1"/>
      <c r="J55" s="1"/>
    </row>
    <row r="56" spans="1:10" ht="17.25" customHeight="1" x14ac:dyDescent="0.25">
      <c r="A56" s="179" t="s">
        <v>226</v>
      </c>
      <c r="B56" s="179"/>
      <c r="C56" s="179"/>
      <c r="D56" s="179"/>
      <c r="E56" s="179"/>
      <c r="F56" s="179"/>
      <c r="G56" s="1"/>
      <c r="H56" s="1"/>
      <c r="I56" s="1"/>
      <c r="J56" s="1"/>
    </row>
    <row r="57" spans="1:10" x14ac:dyDescent="0.25">
      <c r="A57" s="68"/>
      <c r="B57" s="1"/>
      <c r="C57" s="1"/>
      <c r="D57" s="1"/>
      <c r="E57" s="1"/>
      <c r="F57" s="1"/>
      <c r="G57" s="1"/>
      <c r="H57" s="1"/>
      <c r="I57" s="1"/>
      <c r="J57" s="1"/>
    </row>
    <row r="58" spans="1:10" x14ac:dyDescent="0.25">
      <c r="A58" s="72" t="s">
        <v>157</v>
      </c>
      <c r="B58" s="1"/>
      <c r="C58" s="1"/>
      <c r="D58" s="1"/>
      <c r="E58" s="1"/>
      <c r="F58" s="1"/>
      <c r="G58" s="1"/>
      <c r="H58" s="1"/>
      <c r="I58" s="1"/>
      <c r="J58" s="1"/>
    </row>
    <row r="59" spans="1:10" ht="6" customHeight="1" x14ac:dyDescent="0.25">
      <c r="A59" s="68"/>
      <c r="B59" s="1"/>
      <c r="C59" s="1"/>
      <c r="D59" s="1"/>
      <c r="E59" s="1"/>
      <c r="F59" s="1"/>
      <c r="G59" s="1"/>
      <c r="H59" s="1"/>
      <c r="I59" s="1"/>
      <c r="J59" s="1"/>
    </row>
    <row r="60" spans="1:10" ht="21" customHeight="1" x14ac:dyDescent="0.25">
      <c r="A60" s="65" t="s">
        <v>195</v>
      </c>
      <c r="B60" s="65" t="s">
        <v>227</v>
      </c>
      <c r="C60" s="65" t="s">
        <v>228</v>
      </c>
      <c r="D60" s="65" t="s">
        <v>229</v>
      </c>
      <c r="E60" s="1"/>
      <c r="F60" s="1"/>
      <c r="G60" s="1"/>
      <c r="H60" s="1"/>
      <c r="I60" s="1"/>
      <c r="J60" s="1"/>
    </row>
    <row r="61" spans="1:10" x14ac:dyDescent="0.25">
      <c r="A61" s="62">
        <v>1</v>
      </c>
      <c r="B61" s="107"/>
      <c r="C61" s="107"/>
      <c r="D61" s="107"/>
      <c r="E61" s="1"/>
      <c r="F61" s="1"/>
      <c r="G61" s="1"/>
      <c r="H61" s="1"/>
      <c r="I61" s="1"/>
      <c r="J61" s="1"/>
    </row>
    <row r="62" spans="1:10" x14ac:dyDescent="0.25">
      <c r="A62" s="62">
        <v>2</v>
      </c>
      <c r="B62" s="107"/>
      <c r="C62" s="107"/>
      <c r="D62" s="107"/>
      <c r="E62" s="1"/>
      <c r="F62" s="1"/>
      <c r="G62" s="1"/>
      <c r="H62" s="1"/>
      <c r="I62" s="1"/>
      <c r="J62" s="1"/>
    </row>
    <row r="63" spans="1:10" x14ac:dyDescent="0.25">
      <c r="A63" s="62">
        <v>3</v>
      </c>
      <c r="B63" s="107"/>
      <c r="C63" s="107"/>
      <c r="D63" s="107"/>
      <c r="E63" s="1"/>
      <c r="F63" s="1"/>
      <c r="G63" s="1"/>
      <c r="H63" s="1"/>
      <c r="I63" s="1"/>
      <c r="J63" s="1"/>
    </row>
    <row r="64" spans="1:10" x14ac:dyDescent="0.25">
      <c r="A64" s="68"/>
      <c r="B64" s="1"/>
      <c r="C64" s="1"/>
      <c r="D64" s="1"/>
      <c r="E64" s="1"/>
      <c r="F64" s="1"/>
      <c r="G64" s="1"/>
      <c r="H64" s="1"/>
      <c r="I64" s="1"/>
      <c r="J64" s="1"/>
    </row>
    <row r="65" spans="1:10" x14ac:dyDescent="0.25">
      <c r="A65" s="68"/>
      <c r="B65" s="1"/>
      <c r="C65" s="1"/>
      <c r="D65" s="1"/>
      <c r="E65" s="1"/>
      <c r="F65" s="1"/>
      <c r="G65" s="1"/>
      <c r="H65" s="1"/>
      <c r="I65" s="1"/>
      <c r="J65" s="1"/>
    </row>
    <row r="66" spans="1:10" x14ac:dyDescent="0.25">
      <c r="A66" s="179" t="s">
        <v>230</v>
      </c>
      <c r="B66" s="179"/>
      <c r="C66" s="179"/>
      <c r="D66" s="179"/>
      <c r="E66" s="179"/>
      <c r="F66" s="179"/>
      <c r="G66" s="1"/>
      <c r="H66" s="1"/>
      <c r="I66" s="1"/>
      <c r="J66" s="1"/>
    </row>
    <row r="67" spans="1:10" x14ac:dyDescent="0.25">
      <c r="A67" s="1"/>
      <c r="B67" s="1"/>
      <c r="C67" s="1"/>
      <c r="D67" s="1"/>
      <c r="E67" s="1"/>
      <c r="F67" s="1"/>
      <c r="G67" s="1"/>
      <c r="H67" s="1"/>
      <c r="I67" s="1"/>
      <c r="J67" s="1"/>
    </row>
    <row r="68" spans="1:10" ht="57" x14ac:dyDescent="0.25">
      <c r="A68" s="65" t="s">
        <v>122</v>
      </c>
      <c r="B68" s="73" t="s">
        <v>233</v>
      </c>
      <c r="C68" s="73" t="s">
        <v>234</v>
      </c>
      <c r="D68" s="73" t="s">
        <v>235</v>
      </c>
      <c r="E68" s="73" t="s">
        <v>236</v>
      </c>
      <c r="F68" s="66" t="s">
        <v>237</v>
      </c>
      <c r="G68" s="1"/>
      <c r="H68" s="1"/>
      <c r="I68" s="1"/>
      <c r="J68" s="1"/>
    </row>
    <row r="69" spans="1:10" ht="43.5" customHeight="1" x14ac:dyDescent="0.25">
      <c r="A69" s="67">
        <v>1</v>
      </c>
      <c r="B69" s="122">
        <f>F19</f>
        <v>0</v>
      </c>
      <c r="C69" s="123">
        <f>'2. MAE Evaluación general'!B61*'2. MAE Evaluación general'!C61*'2. MAE Evaluación general'!D61*'2. MAE Evaluación general'!F29*'1. Datos de entrada'!F87</f>
        <v>0</v>
      </c>
      <c r="D69" s="123">
        <f>C40</f>
        <v>0</v>
      </c>
      <c r="E69" s="123">
        <f>D51*B61*C61*D61*'1. Datos de entrada'!F87</f>
        <v>0</v>
      </c>
      <c r="F69" s="191" t="s">
        <v>238</v>
      </c>
      <c r="G69" s="1"/>
      <c r="H69" s="1"/>
      <c r="I69" s="1"/>
      <c r="J69" s="1"/>
    </row>
    <row r="70" spans="1:10" ht="43.5" customHeight="1" x14ac:dyDescent="0.25">
      <c r="A70" s="67">
        <v>2</v>
      </c>
      <c r="B70" s="122">
        <f t="shared" ref="B70:B71" si="2">F20</f>
        <v>0</v>
      </c>
      <c r="C70" s="123">
        <f>'2. MAE Evaluación general'!B62*'2. MAE Evaluación general'!C62*'2. MAE Evaluación general'!D62*'2. MAE Evaluación general'!F30*'1. Datos de entrada'!K87</f>
        <v>0</v>
      </c>
      <c r="D70" s="123">
        <f t="shared" ref="D70:D71" si="3">C41</f>
        <v>0</v>
      </c>
      <c r="E70" s="123">
        <f>D52*B62*C62*D62*'1. Datos de entrada'!K87</f>
        <v>0</v>
      </c>
      <c r="F70" s="192"/>
      <c r="G70" s="1"/>
      <c r="H70" s="1"/>
      <c r="I70" s="1"/>
      <c r="J70" s="1"/>
    </row>
    <row r="71" spans="1:10" ht="43.5" customHeight="1" x14ac:dyDescent="0.25">
      <c r="A71" s="67">
        <v>3</v>
      </c>
      <c r="B71" s="122">
        <f t="shared" si="2"/>
        <v>0</v>
      </c>
      <c r="C71" s="123">
        <f>'2. MAE Evaluación general'!B63*'2. MAE Evaluación general'!C63*'2. MAE Evaluación general'!D63*'2. MAE Evaluación general'!F31*'1. Datos de entrada'!P87</f>
        <v>0</v>
      </c>
      <c r="D71" s="123">
        <f t="shared" si="3"/>
        <v>0</v>
      </c>
      <c r="E71" s="123">
        <f>D53*B63*C63*D63*'1. Datos de entrada'!P87</f>
        <v>0</v>
      </c>
      <c r="F71" s="192"/>
      <c r="G71" s="1"/>
      <c r="H71" s="1"/>
      <c r="I71" s="1"/>
      <c r="J71" s="1"/>
    </row>
    <row r="72" spans="1:10" ht="43.5" customHeight="1" x14ac:dyDescent="0.25">
      <c r="A72" s="108" t="s">
        <v>202</v>
      </c>
      <c r="B72" s="124">
        <f>SUM(B69:B71)</f>
        <v>0</v>
      </c>
      <c r="C72" s="124">
        <f t="shared" ref="C72:E72" si="4">SUM(C69:C71)</f>
        <v>0</v>
      </c>
      <c r="D72" s="124">
        <f t="shared" si="4"/>
        <v>0</v>
      </c>
      <c r="E72" s="124">
        <f t="shared" si="4"/>
        <v>0</v>
      </c>
      <c r="F72" s="192"/>
      <c r="G72" s="1"/>
      <c r="H72" s="1"/>
      <c r="I72" s="1"/>
      <c r="J72" s="1"/>
    </row>
    <row r="73" spans="1:10" x14ac:dyDescent="0.25">
      <c r="A73" s="1"/>
      <c r="B73" s="1"/>
      <c r="C73" s="1"/>
      <c r="D73" s="1"/>
      <c r="E73" s="1"/>
      <c r="F73" s="1"/>
      <c r="G73" s="1"/>
      <c r="H73" s="1"/>
      <c r="I73" s="1"/>
      <c r="J73" s="1"/>
    </row>
    <row r="74" spans="1:10" x14ac:dyDescent="0.25">
      <c r="A74" s="1"/>
      <c r="B74" s="1"/>
      <c r="C74" s="6"/>
      <c r="D74" s="1"/>
      <c r="E74" s="1"/>
      <c r="F74" s="1"/>
      <c r="G74" s="1"/>
      <c r="H74" s="1"/>
      <c r="I74" s="1"/>
      <c r="J74" s="1"/>
    </row>
    <row r="75" spans="1:10" x14ac:dyDescent="0.25">
      <c r="A75" s="82" t="s">
        <v>179</v>
      </c>
      <c r="B75" s="75"/>
      <c r="C75" s="79"/>
      <c r="D75" s="90" t="s">
        <v>180</v>
      </c>
      <c r="F75" s="6"/>
      <c r="G75" s="1"/>
      <c r="H75" s="1"/>
      <c r="I75" s="1"/>
      <c r="J75" s="1"/>
    </row>
    <row r="76" spans="1:10" ht="28.5" customHeight="1" x14ac:dyDescent="0.25">
      <c r="A76" s="186" t="s">
        <v>252</v>
      </c>
      <c r="B76" s="186"/>
      <c r="C76" s="186"/>
      <c r="D76" s="186"/>
      <c r="E76" s="186"/>
      <c r="F76" s="186"/>
      <c r="G76" s="1"/>
      <c r="H76" s="1"/>
      <c r="I76" s="1"/>
      <c r="J76" s="1"/>
    </row>
    <row r="77" spans="1:10" x14ac:dyDescent="0.25">
      <c r="A77" s="1"/>
      <c r="B77" s="1"/>
      <c r="C77" s="1"/>
      <c r="D77" s="1"/>
      <c r="E77" s="1"/>
      <c r="F77" s="1"/>
      <c r="G77" s="1"/>
      <c r="H77" s="1"/>
      <c r="I77" s="1"/>
      <c r="J77" s="1"/>
    </row>
    <row r="78" spans="1:10" x14ac:dyDescent="0.25">
      <c r="A78" s="93" t="s">
        <v>183</v>
      </c>
      <c r="B78" s="6"/>
      <c r="C78" s="94">
        <f>SUM(B72:E72)</f>
        <v>0</v>
      </c>
      <c r="D78" s="95" t="s">
        <v>184</v>
      </c>
      <c r="E78" s="26"/>
      <c r="F78" s="1"/>
      <c r="G78" s="1"/>
      <c r="H78" s="1"/>
      <c r="I78" s="1"/>
      <c r="J78" s="1"/>
    </row>
    <row r="79" spans="1:10" x14ac:dyDescent="0.25">
      <c r="A79" s="82"/>
      <c r="B79" s="6"/>
      <c r="C79" s="26"/>
      <c r="D79" s="12"/>
      <c r="E79" s="26"/>
      <c r="F79" s="1"/>
      <c r="G79" s="1"/>
      <c r="H79" s="1"/>
      <c r="I79" s="1"/>
      <c r="J79" s="1"/>
    </row>
    <row r="80" spans="1:10" x14ac:dyDescent="0.25">
      <c r="A80" s="93" t="s">
        <v>185</v>
      </c>
      <c r="B80" s="6"/>
      <c r="C80" s="109">
        <f>C78*C75</f>
        <v>0</v>
      </c>
      <c r="D80" s="95" t="s">
        <v>186</v>
      </c>
      <c r="E80" s="26"/>
      <c r="F80" s="1"/>
      <c r="G80" s="1"/>
      <c r="H80" s="1"/>
      <c r="I80" s="1"/>
      <c r="J80" s="1"/>
    </row>
    <row r="81" spans="1:10" x14ac:dyDescent="0.25">
      <c r="A81" s="99"/>
      <c r="B81" s="6"/>
      <c r="C81" s="12"/>
      <c r="D81" s="12"/>
      <c r="E81" s="26"/>
      <c r="F81" s="1"/>
      <c r="G81" s="1"/>
      <c r="H81" s="1"/>
      <c r="I81" s="1"/>
      <c r="J81" s="1"/>
    </row>
    <row r="82" spans="1:10" ht="16.5" x14ac:dyDescent="0.25">
      <c r="A82" s="100" t="s">
        <v>189</v>
      </c>
      <c r="B82" s="6"/>
      <c r="C82" s="97">
        <f>IF(C78="","",C78*C83)</f>
        <v>0</v>
      </c>
      <c r="D82" s="101" t="s">
        <v>190</v>
      </c>
      <c r="E82" s="26"/>
      <c r="F82" s="1"/>
      <c r="G82" s="1"/>
      <c r="H82" s="1"/>
      <c r="I82" s="1"/>
      <c r="J82" s="1"/>
    </row>
    <row r="83" spans="1:10" x14ac:dyDescent="0.25">
      <c r="A83" s="187" t="s">
        <v>191</v>
      </c>
      <c r="B83" s="187"/>
      <c r="C83" s="103">
        <v>0.499</v>
      </c>
      <c r="D83" s="103" t="s">
        <v>192</v>
      </c>
      <c r="E83" s="26"/>
      <c r="F83" s="1"/>
      <c r="G83" s="1"/>
      <c r="H83" s="1"/>
      <c r="I83" s="1"/>
      <c r="J83" s="1"/>
    </row>
    <row r="84" spans="1:10" x14ac:dyDescent="0.25">
      <c r="A84" s="104" t="s">
        <v>193</v>
      </c>
      <c r="B84" s="6"/>
      <c r="C84" s="12"/>
      <c r="D84" s="12"/>
      <c r="E84" s="26"/>
      <c r="F84" s="1"/>
      <c r="G84" s="1"/>
      <c r="H84" s="1"/>
      <c r="I84" s="1"/>
      <c r="J84" s="1"/>
    </row>
    <row r="85" spans="1:10" x14ac:dyDescent="0.25">
      <c r="A85" s="1"/>
      <c r="B85" s="1"/>
      <c r="C85" s="1"/>
      <c r="D85" s="1"/>
      <c r="E85" s="1"/>
      <c r="F85" s="1"/>
      <c r="G85" s="1"/>
      <c r="H85" s="1"/>
      <c r="I85" s="1"/>
      <c r="J85" s="1"/>
    </row>
    <row r="86" spans="1:10" x14ac:dyDescent="0.25">
      <c r="A86" s="1"/>
      <c r="B86" s="1"/>
      <c r="C86" s="1"/>
      <c r="D86" s="1"/>
      <c r="E86" s="1"/>
      <c r="F86" s="1"/>
      <c r="G86" s="1"/>
      <c r="H86" s="1"/>
      <c r="I86" s="1"/>
      <c r="J86" s="1"/>
    </row>
    <row r="87" spans="1:10" x14ac:dyDescent="0.25">
      <c r="A87" s="1"/>
      <c r="B87" s="1"/>
      <c r="C87" s="1"/>
      <c r="D87" s="1"/>
      <c r="E87" s="1"/>
      <c r="F87" s="1"/>
      <c r="G87" s="1"/>
      <c r="H87" s="1"/>
      <c r="I87" s="1"/>
      <c r="J87" s="1"/>
    </row>
    <row r="88" spans="1:10" x14ac:dyDescent="0.25">
      <c r="A88" s="1"/>
      <c r="B88" s="1"/>
      <c r="C88" s="1"/>
      <c r="D88" s="1"/>
      <c r="E88" s="1"/>
      <c r="F88" s="1"/>
      <c r="G88" s="1"/>
      <c r="H88" s="1"/>
      <c r="I88" s="1"/>
      <c r="J88" s="1"/>
    </row>
    <row r="89" spans="1:10" x14ac:dyDescent="0.25">
      <c r="A89" s="1"/>
      <c r="B89" s="1"/>
      <c r="C89" s="1"/>
      <c r="D89" s="1"/>
      <c r="E89" s="1"/>
      <c r="F89" s="1"/>
      <c r="G89" s="1"/>
      <c r="H89" s="1"/>
      <c r="I89" s="1"/>
      <c r="J89" s="1"/>
    </row>
    <row r="90" spans="1:10" x14ac:dyDescent="0.25">
      <c r="A90" s="1"/>
      <c r="B90" s="1"/>
      <c r="C90" s="1"/>
      <c r="D90" s="1"/>
      <c r="E90" s="1"/>
      <c r="F90" s="1"/>
      <c r="G90" s="1"/>
      <c r="H90" s="1"/>
      <c r="I90" s="1"/>
      <c r="J90" s="1"/>
    </row>
    <row r="91" spans="1:10" x14ac:dyDescent="0.25">
      <c r="A91" s="1"/>
      <c r="B91" s="1"/>
      <c r="C91" s="1"/>
      <c r="D91" s="1"/>
      <c r="E91" s="1"/>
      <c r="F91" s="1"/>
      <c r="G91" s="1"/>
      <c r="H91" s="1"/>
      <c r="I91" s="1"/>
      <c r="J91" s="1"/>
    </row>
    <row r="92" spans="1:10" x14ac:dyDescent="0.25">
      <c r="A92" s="1"/>
      <c r="B92" s="1"/>
      <c r="C92" s="1"/>
      <c r="D92" s="1"/>
      <c r="E92" s="1"/>
      <c r="F92" s="1"/>
      <c r="G92" s="1"/>
      <c r="H92" s="1"/>
      <c r="I92" s="1"/>
      <c r="J92" s="1"/>
    </row>
    <row r="93" spans="1:10" x14ac:dyDescent="0.25">
      <c r="A93" s="1"/>
      <c r="B93" s="1"/>
      <c r="C93" s="1"/>
      <c r="D93" s="1"/>
      <c r="E93" s="1"/>
      <c r="F93" s="1"/>
      <c r="G93" s="1"/>
      <c r="H93" s="1"/>
      <c r="I93" s="1"/>
      <c r="J93" s="1"/>
    </row>
    <row r="94" spans="1:10" x14ac:dyDescent="0.25">
      <c r="A94" s="1"/>
      <c r="B94" s="1"/>
      <c r="C94" s="1"/>
      <c r="D94" s="1"/>
      <c r="E94" s="1"/>
      <c r="F94" s="1"/>
      <c r="G94" s="1"/>
      <c r="H94" s="1"/>
      <c r="I94" s="1"/>
      <c r="J94" s="1"/>
    </row>
    <row r="95" spans="1:10" x14ac:dyDescent="0.25">
      <c r="A95" s="1"/>
      <c r="B95" s="1"/>
      <c r="C95" s="1"/>
      <c r="D95" s="1"/>
      <c r="E95" s="1"/>
      <c r="F95" s="1"/>
      <c r="G95" s="1"/>
      <c r="H95" s="1"/>
      <c r="I95" s="1"/>
      <c r="J95" s="1"/>
    </row>
    <row r="96" spans="1:10" x14ac:dyDescent="0.25">
      <c r="A96" s="1"/>
      <c r="B96" s="1"/>
      <c r="C96" s="1"/>
      <c r="D96" s="1"/>
      <c r="E96" s="1"/>
      <c r="F96" s="1"/>
      <c r="G96" s="1"/>
      <c r="H96" s="1"/>
      <c r="I96" s="1"/>
      <c r="J96" s="1"/>
    </row>
    <row r="97" spans="1:10" x14ac:dyDescent="0.25">
      <c r="A97" s="1"/>
      <c r="B97" s="1"/>
      <c r="C97" s="1"/>
      <c r="D97" s="1"/>
      <c r="E97" s="1"/>
      <c r="F97" s="1"/>
      <c r="G97" s="1"/>
      <c r="H97" s="1"/>
      <c r="I97" s="1"/>
      <c r="J97" s="1"/>
    </row>
    <row r="98" spans="1:10" x14ac:dyDescent="0.25">
      <c r="A98" s="1"/>
      <c r="B98" s="1"/>
      <c r="C98" s="1"/>
      <c r="D98" s="1"/>
      <c r="E98" s="1"/>
      <c r="F98" s="1"/>
      <c r="G98" s="1"/>
      <c r="H98" s="1"/>
      <c r="I98" s="1"/>
      <c r="J98" s="1"/>
    </row>
    <row r="99" spans="1:10" x14ac:dyDescent="0.25">
      <c r="A99" s="1"/>
      <c r="B99" s="1"/>
      <c r="C99" s="1"/>
      <c r="D99" s="1"/>
      <c r="E99" s="1"/>
      <c r="F99" s="1"/>
      <c r="G99" s="1"/>
      <c r="H99" s="1"/>
      <c r="I99" s="1"/>
      <c r="J99" s="1"/>
    </row>
    <row r="100" spans="1:10" x14ac:dyDescent="0.25">
      <c r="A100" s="1"/>
      <c r="B100" s="1"/>
      <c r="C100" s="1"/>
      <c r="D100" s="1"/>
      <c r="E100" s="1"/>
      <c r="F100" s="1"/>
      <c r="G100" s="1"/>
      <c r="H100" s="1"/>
      <c r="I100" s="1"/>
      <c r="J100" s="1"/>
    </row>
    <row r="101" spans="1:10" x14ac:dyDescent="0.25">
      <c r="A101" s="1"/>
      <c r="B101" s="1"/>
      <c r="C101" s="1"/>
      <c r="D101" s="1"/>
      <c r="E101" s="1"/>
      <c r="F101" s="1"/>
      <c r="G101" s="1"/>
      <c r="H101" s="1"/>
      <c r="I101" s="1"/>
      <c r="J101" s="1"/>
    </row>
    <row r="102" spans="1:10" x14ac:dyDescent="0.25">
      <c r="A102" s="1"/>
      <c r="B102" s="1"/>
      <c r="C102" s="1"/>
      <c r="D102" s="1"/>
      <c r="E102" s="1"/>
      <c r="F102" s="1"/>
      <c r="G102" s="1"/>
      <c r="H102" s="1"/>
      <c r="I102" s="1"/>
      <c r="J102" s="1"/>
    </row>
    <row r="103" spans="1:10" x14ac:dyDescent="0.25">
      <c r="A103" s="1"/>
      <c r="B103" s="1"/>
      <c r="C103" s="1"/>
      <c r="D103" s="1"/>
      <c r="E103" s="1"/>
      <c r="F103" s="1"/>
      <c r="G103" s="1"/>
      <c r="H103" s="1"/>
      <c r="I103" s="1"/>
      <c r="J103" s="1"/>
    </row>
    <row r="104" spans="1:10" x14ac:dyDescent="0.25">
      <c r="A104" s="1"/>
      <c r="B104" s="1"/>
      <c r="C104" s="1"/>
      <c r="D104" s="1"/>
      <c r="E104" s="1"/>
      <c r="F104" s="1"/>
      <c r="G104" s="1"/>
      <c r="H104" s="1"/>
      <c r="I104" s="1"/>
      <c r="J104" s="1"/>
    </row>
    <row r="105" spans="1:10" x14ac:dyDescent="0.25">
      <c r="A105" s="1"/>
      <c r="B105" s="1"/>
      <c r="C105" s="1"/>
      <c r="D105" s="1"/>
      <c r="E105" s="1"/>
      <c r="F105" s="1"/>
      <c r="G105" s="1"/>
      <c r="H105" s="1"/>
      <c r="I105" s="1"/>
      <c r="J105" s="1"/>
    </row>
    <row r="106" spans="1:10" x14ac:dyDescent="0.25">
      <c r="A106" s="1"/>
      <c r="B106" s="1"/>
      <c r="C106" s="1"/>
      <c r="D106" s="1"/>
      <c r="E106" s="1"/>
      <c r="F106" s="1"/>
      <c r="G106" s="1"/>
      <c r="H106" s="1"/>
      <c r="I106" s="1"/>
      <c r="J106" s="1"/>
    </row>
    <row r="107" spans="1:10" x14ac:dyDescent="0.25">
      <c r="A107" s="1"/>
      <c r="B107" s="1"/>
      <c r="C107" s="1"/>
      <c r="D107" s="1"/>
      <c r="E107" s="1"/>
      <c r="F107" s="1"/>
      <c r="G107" s="1"/>
      <c r="H107" s="1"/>
      <c r="I107" s="1"/>
      <c r="J107" s="1"/>
    </row>
    <row r="108" spans="1:10" x14ac:dyDescent="0.25">
      <c r="A108" s="1"/>
      <c r="B108" s="1"/>
      <c r="C108" s="1"/>
      <c r="D108" s="1"/>
      <c r="E108" s="1"/>
      <c r="F108" s="1"/>
      <c r="G108" s="1"/>
      <c r="H108" s="1"/>
      <c r="I108" s="1"/>
      <c r="J108" s="1"/>
    </row>
    <row r="109" spans="1:10" x14ac:dyDescent="0.25">
      <c r="A109" s="1"/>
      <c r="B109" s="1"/>
      <c r="C109" s="1"/>
      <c r="D109" s="1"/>
      <c r="E109" s="1"/>
      <c r="F109" s="1"/>
      <c r="G109" s="1"/>
      <c r="H109" s="1"/>
      <c r="I109" s="1"/>
      <c r="J109" s="1"/>
    </row>
    <row r="110" spans="1:10" x14ac:dyDescent="0.25">
      <c r="A110" s="1"/>
      <c r="B110" s="1"/>
      <c r="C110" s="1"/>
      <c r="D110" s="1"/>
      <c r="E110" s="1"/>
      <c r="F110" s="1"/>
      <c r="G110" s="1"/>
      <c r="H110" s="1"/>
      <c r="I110" s="1"/>
      <c r="J110" s="1"/>
    </row>
    <row r="111" spans="1:10" x14ac:dyDescent="0.25">
      <c r="A111" s="1"/>
      <c r="B111" s="1"/>
      <c r="C111" s="1"/>
      <c r="D111" s="1"/>
      <c r="E111" s="1"/>
      <c r="F111" s="1"/>
      <c r="G111" s="1"/>
      <c r="H111" s="1"/>
      <c r="I111" s="1"/>
      <c r="J111" s="1"/>
    </row>
    <row r="112" spans="1:10" x14ac:dyDescent="0.25">
      <c r="A112" s="1"/>
      <c r="B112" s="1"/>
      <c r="C112" s="1"/>
      <c r="D112" s="1"/>
      <c r="E112" s="1"/>
      <c r="F112" s="1"/>
      <c r="G112" s="1"/>
      <c r="H112" s="1"/>
      <c r="I112" s="1"/>
      <c r="J112" s="1"/>
    </row>
    <row r="113" spans="1:10" x14ac:dyDescent="0.25">
      <c r="A113" s="1"/>
      <c r="B113" s="1"/>
      <c r="C113" s="1"/>
      <c r="D113" s="1"/>
      <c r="E113" s="1"/>
      <c r="F113" s="1"/>
      <c r="G113" s="1"/>
      <c r="H113" s="1"/>
      <c r="I113" s="1"/>
      <c r="J113" s="1"/>
    </row>
    <row r="114" spans="1:10" x14ac:dyDescent="0.25">
      <c r="A114" s="1"/>
      <c r="B114" s="1"/>
      <c r="C114" s="1"/>
      <c r="D114" s="1"/>
      <c r="E114" s="1"/>
      <c r="F114" s="1"/>
      <c r="G114" s="1"/>
      <c r="H114" s="1"/>
      <c r="I114" s="1"/>
      <c r="J114" s="1"/>
    </row>
    <row r="115" spans="1:10" x14ac:dyDescent="0.25">
      <c r="A115" s="1"/>
      <c r="B115" s="1"/>
      <c r="C115" s="1"/>
      <c r="D115" s="1"/>
      <c r="E115" s="1"/>
      <c r="F115" s="1"/>
      <c r="G115" s="1"/>
      <c r="H115" s="1"/>
      <c r="I115" s="1"/>
      <c r="J115" s="1"/>
    </row>
    <row r="116" spans="1:10" x14ac:dyDescent="0.25">
      <c r="A116" s="1"/>
      <c r="B116" s="1"/>
      <c r="C116" s="1"/>
      <c r="D116" s="1"/>
      <c r="E116" s="1"/>
      <c r="F116" s="1"/>
      <c r="G116" s="1"/>
      <c r="H116" s="1"/>
      <c r="I116" s="1"/>
      <c r="J116" s="1"/>
    </row>
    <row r="117" spans="1:10" x14ac:dyDescent="0.25">
      <c r="A117" s="1"/>
      <c r="B117" s="1"/>
      <c r="C117" s="1"/>
      <c r="D117" s="1"/>
      <c r="E117" s="1"/>
      <c r="F117" s="1"/>
      <c r="G117" s="1"/>
      <c r="H117" s="1"/>
      <c r="I117" s="1"/>
      <c r="J117" s="1"/>
    </row>
    <row r="118" spans="1:10" x14ac:dyDescent="0.25">
      <c r="A118" s="1"/>
      <c r="B118" s="1"/>
      <c r="C118" s="1"/>
      <c r="D118" s="1"/>
      <c r="E118" s="1"/>
      <c r="F118" s="1"/>
      <c r="G118" s="1"/>
      <c r="H118" s="1"/>
      <c r="I118" s="1"/>
      <c r="J118" s="1"/>
    </row>
    <row r="119" spans="1:10" x14ac:dyDescent="0.25">
      <c r="A119" s="1"/>
      <c r="B119" s="1"/>
      <c r="C119" s="1"/>
      <c r="D119" s="1"/>
      <c r="E119" s="1"/>
      <c r="F119" s="1"/>
      <c r="G119" s="1"/>
      <c r="H119" s="1"/>
      <c r="I119" s="1"/>
      <c r="J119" s="1"/>
    </row>
    <row r="120" spans="1:10" x14ac:dyDescent="0.25">
      <c r="A120" s="1"/>
      <c r="B120" s="1"/>
      <c r="C120" s="1"/>
      <c r="D120" s="1"/>
      <c r="E120" s="1"/>
      <c r="F120" s="1"/>
      <c r="G120" s="1"/>
      <c r="H120" s="1"/>
      <c r="I120" s="1"/>
      <c r="J120" s="1"/>
    </row>
    <row r="121" spans="1:10" x14ac:dyDescent="0.25">
      <c r="A121" s="1"/>
      <c r="B121" s="1"/>
      <c r="C121" s="1"/>
      <c r="D121" s="1"/>
      <c r="E121" s="1"/>
      <c r="F121" s="1"/>
      <c r="G121" s="1"/>
      <c r="H121" s="1"/>
      <c r="I121" s="1"/>
      <c r="J121" s="1"/>
    </row>
    <row r="122" spans="1:10" x14ac:dyDescent="0.25">
      <c r="A122" s="1"/>
      <c r="B122" s="1"/>
      <c r="C122" s="1"/>
      <c r="D122" s="1"/>
      <c r="E122" s="1"/>
      <c r="F122" s="1"/>
      <c r="G122" s="1"/>
      <c r="H122" s="1"/>
      <c r="I122" s="1"/>
      <c r="J122" s="1"/>
    </row>
    <row r="123" spans="1:10" x14ac:dyDescent="0.25">
      <c r="A123" s="1"/>
      <c r="B123" s="1"/>
      <c r="C123" s="1"/>
      <c r="D123" s="1"/>
      <c r="E123" s="1"/>
      <c r="F123" s="1"/>
      <c r="G123" s="1"/>
      <c r="H123" s="1"/>
      <c r="I123" s="1"/>
      <c r="J123" s="1"/>
    </row>
    <row r="124" spans="1:10" x14ac:dyDescent="0.25">
      <c r="A124" s="1"/>
      <c r="B124" s="1"/>
      <c r="C124" s="1"/>
      <c r="D124" s="1"/>
      <c r="E124" s="1"/>
      <c r="F124" s="1"/>
      <c r="G124" s="1"/>
      <c r="H124" s="1"/>
      <c r="I124" s="1"/>
      <c r="J124" s="1"/>
    </row>
    <row r="125" spans="1:10" x14ac:dyDescent="0.25">
      <c r="A125" s="1"/>
      <c r="B125" s="1"/>
      <c r="C125" s="1"/>
      <c r="D125" s="1"/>
      <c r="E125" s="1"/>
      <c r="F125" s="1"/>
      <c r="G125" s="1"/>
      <c r="H125" s="1"/>
      <c r="I125" s="1"/>
      <c r="J125" s="1"/>
    </row>
    <row r="126" spans="1:10" x14ac:dyDescent="0.25">
      <c r="A126" s="1"/>
      <c r="B126" s="1"/>
      <c r="C126" s="1"/>
      <c r="D126" s="1"/>
      <c r="E126" s="1"/>
      <c r="F126" s="1"/>
      <c r="G126" s="1"/>
      <c r="H126" s="1"/>
      <c r="I126" s="1"/>
      <c r="J126" s="1"/>
    </row>
    <row r="127" spans="1:10" x14ac:dyDescent="0.25">
      <c r="A127" s="1"/>
      <c r="B127" s="1"/>
      <c r="C127" s="1"/>
      <c r="D127" s="1"/>
      <c r="E127" s="1"/>
      <c r="F127" s="1"/>
      <c r="G127" s="1"/>
      <c r="H127" s="1"/>
      <c r="I127" s="1"/>
      <c r="J127" s="1"/>
    </row>
    <row r="128" spans="1:10" x14ac:dyDescent="0.25">
      <c r="A128" s="1"/>
      <c r="B128" s="1"/>
      <c r="C128" s="1"/>
      <c r="D128" s="1"/>
      <c r="E128" s="1"/>
      <c r="F128" s="1"/>
      <c r="G128" s="1"/>
      <c r="H128" s="1"/>
      <c r="I128" s="1"/>
      <c r="J128" s="1"/>
    </row>
    <row r="129" spans="1:10" x14ac:dyDescent="0.25">
      <c r="A129" s="1"/>
      <c r="B129" s="1"/>
      <c r="C129" s="1"/>
      <c r="D129" s="1"/>
      <c r="E129" s="1"/>
      <c r="F129" s="1"/>
      <c r="G129" s="1"/>
      <c r="H129" s="1"/>
      <c r="I129" s="1"/>
      <c r="J129" s="1"/>
    </row>
    <row r="130" spans="1:10" x14ac:dyDescent="0.25">
      <c r="A130" s="1"/>
      <c r="B130" s="1"/>
      <c r="C130" s="1"/>
      <c r="D130" s="1"/>
      <c r="E130" s="1"/>
      <c r="F130" s="1"/>
      <c r="G130" s="1"/>
      <c r="H130" s="1"/>
      <c r="I130" s="1"/>
      <c r="J130" s="1"/>
    </row>
    <row r="131" spans="1:10" x14ac:dyDescent="0.25">
      <c r="A131" s="1"/>
      <c r="B131" s="1"/>
      <c r="C131" s="1"/>
      <c r="D131" s="1"/>
      <c r="E131" s="1"/>
      <c r="F131" s="1"/>
      <c r="G131" s="1"/>
      <c r="H131" s="1"/>
      <c r="I131" s="1"/>
      <c r="J131" s="1"/>
    </row>
    <row r="132" spans="1:10" x14ac:dyDescent="0.25">
      <c r="A132" s="1"/>
      <c r="B132" s="1"/>
      <c r="C132" s="1"/>
      <c r="D132" s="1"/>
      <c r="E132" s="1"/>
      <c r="F132" s="1"/>
      <c r="G132" s="1"/>
      <c r="H132" s="1"/>
      <c r="I132" s="1"/>
      <c r="J132" s="1"/>
    </row>
    <row r="133" spans="1:10" x14ac:dyDescent="0.25">
      <c r="A133" s="1"/>
      <c r="B133" s="1"/>
      <c r="C133" s="1"/>
      <c r="D133" s="1"/>
      <c r="E133" s="1"/>
      <c r="F133" s="1"/>
      <c r="G133" s="1"/>
      <c r="H133" s="1"/>
      <c r="I133" s="1"/>
      <c r="J133" s="1"/>
    </row>
    <row r="134" spans="1:10" x14ac:dyDescent="0.25">
      <c r="A134" s="1"/>
      <c r="B134" s="1"/>
      <c r="C134" s="1"/>
      <c r="D134" s="1"/>
      <c r="E134" s="1"/>
      <c r="F134" s="1"/>
      <c r="G134" s="1"/>
      <c r="H134" s="1"/>
      <c r="I134" s="1"/>
      <c r="J134" s="1"/>
    </row>
    <row r="135" spans="1:10" x14ac:dyDescent="0.25">
      <c r="A135" s="1"/>
      <c r="B135" s="1"/>
      <c r="C135" s="1"/>
      <c r="D135" s="1"/>
      <c r="E135" s="1"/>
      <c r="F135" s="1"/>
      <c r="G135" s="1"/>
      <c r="H135" s="1"/>
      <c r="I135" s="1"/>
      <c r="J135" s="1"/>
    </row>
    <row r="136" spans="1:10" x14ac:dyDescent="0.25">
      <c r="A136" s="1"/>
      <c r="B136" s="1"/>
      <c r="C136" s="1"/>
      <c r="D136" s="1"/>
      <c r="E136" s="1"/>
      <c r="F136" s="1"/>
      <c r="G136" s="1"/>
      <c r="H136" s="1"/>
      <c r="I136" s="1"/>
      <c r="J136" s="1"/>
    </row>
    <row r="137" spans="1:10" x14ac:dyDescent="0.25">
      <c r="A137" s="1"/>
      <c r="B137" s="1"/>
      <c r="C137" s="1"/>
      <c r="D137" s="1"/>
      <c r="E137" s="1"/>
      <c r="F137" s="1"/>
      <c r="G137" s="1"/>
      <c r="H137" s="1"/>
      <c r="I137" s="1"/>
      <c r="J137" s="1"/>
    </row>
    <row r="138" spans="1:10" x14ac:dyDescent="0.25">
      <c r="A138" s="1"/>
      <c r="B138" s="1"/>
      <c r="C138" s="1"/>
      <c r="D138" s="1"/>
      <c r="E138" s="1"/>
      <c r="F138" s="1"/>
      <c r="G138" s="1"/>
      <c r="H138" s="1"/>
      <c r="I138" s="1"/>
      <c r="J138" s="1"/>
    </row>
    <row r="139" spans="1:10" x14ac:dyDescent="0.25">
      <c r="A139" s="1"/>
      <c r="B139" s="1"/>
      <c r="C139" s="1"/>
      <c r="D139" s="1"/>
      <c r="E139" s="1"/>
      <c r="F139" s="1"/>
      <c r="G139" s="1"/>
      <c r="H139" s="1"/>
      <c r="I139" s="1"/>
      <c r="J139" s="1"/>
    </row>
    <row r="140" spans="1:10" x14ac:dyDescent="0.25">
      <c r="A140" s="1"/>
      <c r="B140" s="1"/>
      <c r="C140" s="1"/>
      <c r="D140" s="1"/>
      <c r="E140" s="1"/>
      <c r="F140" s="1"/>
      <c r="G140" s="1"/>
      <c r="H140" s="1"/>
      <c r="I140" s="1"/>
      <c r="J140" s="1"/>
    </row>
    <row r="141" spans="1:10" x14ac:dyDescent="0.25">
      <c r="A141" s="1"/>
      <c r="B141" s="1"/>
      <c r="C141" s="1"/>
      <c r="D141" s="1"/>
      <c r="E141" s="1"/>
      <c r="F141" s="1"/>
      <c r="G141" s="1"/>
      <c r="H141" s="1"/>
      <c r="I141" s="1"/>
      <c r="J141" s="1"/>
    </row>
    <row r="142" spans="1:10" x14ac:dyDescent="0.25">
      <c r="A142" s="1"/>
      <c r="B142" s="1"/>
      <c r="C142" s="1"/>
      <c r="D142" s="1"/>
      <c r="E142" s="1"/>
      <c r="F142" s="1"/>
      <c r="G142" s="1"/>
      <c r="H142" s="1"/>
      <c r="I142" s="1"/>
      <c r="J142" s="1"/>
    </row>
    <row r="143" spans="1:10" x14ac:dyDescent="0.25">
      <c r="A143" s="1"/>
      <c r="B143" s="1"/>
      <c r="C143" s="1"/>
      <c r="D143" s="1"/>
      <c r="E143" s="1"/>
      <c r="F143" s="1"/>
      <c r="G143" s="1"/>
      <c r="H143" s="1"/>
      <c r="I143" s="1"/>
      <c r="J143" s="1"/>
    </row>
    <row r="144" spans="1:10" x14ac:dyDescent="0.25">
      <c r="A144" s="1"/>
      <c r="B144" s="1"/>
      <c r="C144" s="1"/>
      <c r="D144" s="1"/>
      <c r="E144" s="1"/>
      <c r="F144" s="1"/>
      <c r="G144" s="1"/>
      <c r="H144" s="1"/>
      <c r="I144" s="1"/>
      <c r="J144" s="1"/>
    </row>
    <row r="145" spans="1:10" x14ac:dyDescent="0.25">
      <c r="A145" s="1"/>
      <c r="B145" s="1"/>
      <c r="C145" s="1"/>
      <c r="D145" s="1"/>
      <c r="E145" s="1"/>
      <c r="F145" s="1"/>
      <c r="G145" s="1"/>
      <c r="H145" s="1"/>
      <c r="I145" s="1"/>
      <c r="J145" s="1"/>
    </row>
    <row r="146" spans="1:10" x14ac:dyDescent="0.25">
      <c r="A146" s="1"/>
      <c r="B146" s="1"/>
      <c r="C146" s="1"/>
      <c r="D146" s="1"/>
      <c r="E146" s="1"/>
      <c r="F146" s="1"/>
      <c r="G146" s="1"/>
      <c r="H146" s="1"/>
      <c r="I146" s="1"/>
      <c r="J146" s="1"/>
    </row>
    <row r="147" spans="1:10" x14ac:dyDescent="0.25">
      <c r="A147" s="1"/>
      <c r="B147" s="1"/>
      <c r="C147" s="1"/>
      <c r="D147" s="1"/>
      <c r="E147" s="1"/>
      <c r="F147" s="1"/>
      <c r="G147" s="1"/>
      <c r="H147" s="1"/>
      <c r="I147" s="1"/>
      <c r="J147" s="1"/>
    </row>
    <row r="148" spans="1:10" x14ac:dyDescent="0.25">
      <c r="A148" s="1"/>
      <c r="B148" s="1"/>
      <c r="C148" s="1"/>
      <c r="D148" s="1"/>
      <c r="E148" s="1"/>
      <c r="F148" s="1"/>
      <c r="G148" s="1"/>
      <c r="H148" s="1"/>
      <c r="I148" s="1"/>
      <c r="J148" s="1"/>
    </row>
    <row r="149" spans="1:10" x14ac:dyDescent="0.25">
      <c r="A149" s="1"/>
      <c r="B149" s="1"/>
      <c r="C149" s="1"/>
      <c r="D149" s="1"/>
      <c r="E149" s="1"/>
      <c r="F149" s="1"/>
      <c r="G149" s="1"/>
      <c r="H149" s="1"/>
      <c r="I149" s="1"/>
      <c r="J149" s="1"/>
    </row>
    <row r="150" spans="1:10" x14ac:dyDescent="0.25">
      <c r="A150" s="1"/>
      <c r="B150" s="1"/>
      <c r="C150" s="1"/>
      <c r="D150" s="1"/>
      <c r="E150" s="1"/>
      <c r="F150" s="1"/>
      <c r="G150" s="1"/>
      <c r="H150" s="1"/>
      <c r="I150" s="1"/>
      <c r="J150" s="1"/>
    </row>
    <row r="151" spans="1:10" x14ac:dyDescent="0.25">
      <c r="A151" s="1"/>
      <c r="B151" s="1"/>
      <c r="C151" s="1"/>
      <c r="D151" s="1"/>
      <c r="E151" s="1"/>
      <c r="F151" s="1"/>
      <c r="G151" s="1"/>
      <c r="H151" s="1"/>
      <c r="I151" s="1"/>
      <c r="J151" s="1"/>
    </row>
    <row r="152" spans="1:10" x14ac:dyDescent="0.25">
      <c r="A152" s="1"/>
      <c r="B152" s="1"/>
      <c r="C152" s="1"/>
      <c r="D152" s="1"/>
      <c r="E152" s="1"/>
      <c r="F152" s="1"/>
      <c r="G152" s="1"/>
      <c r="H152" s="1"/>
      <c r="I152" s="1"/>
      <c r="J152" s="1"/>
    </row>
    <row r="153" spans="1:10" x14ac:dyDescent="0.25">
      <c r="A153" s="1"/>
      <c r="B153" s="1"/>
      <c r="C153" s="1"/>
      <c r="D153" s="1"/>
      <c r="E153" s="1"/>
      <c r="F153" s="1"/>
      <c r="G153" s="1"/>
      <c r="H153" s="1"/>
      <c r="I153" s="1"/>
      <c r="J153" s="1"/>
    </row>
    <row r="154" spans="1:10" x14ac:dyDescent="0.25">
      <c r="A154" s="1"/>
      <c r="B154" s="1"/>
      <c r="C154" s="1"/>
      <c r="D154" s="1"/>
      <c r="E154" s="1"/>
      <c r="F154" s="1"/>
      <c r="G154" s="1"/>
      <c r="H154" s="1"/>
      <c r="I154" s="1"/>
      <c r="J154" s="1"/>
    </row>
    <row r="155" spans="1:10" x14ac:dyDescent="0.25">
      <c r="A155" s="1"/>
      <c r="B155" s="1"/>
      <c r="C155" s="1"/>
      <c r="D155" s="1"/>
      <c r="E155" s="1"/>
      <c r="F155" s="1"/>
      <c r="G155" s="1"/>
      <c r="H155" s="1"/>
      <c r="I155" s="1"/>
      <c r="J155" s="1"/>
    </row>
    <row r="156" spans="1:10" x14ac:dyDescent="0.25">
      <c r="A156" s="1"/>
      <c r="B156" s="1"/>
      <c r="C156" s="1"/>
      <c r="D156" s="1"/>
      <c r="E156" s="1"/>
      <c r="F156" s="1"/>
      <c r="G156" s="1"/>
      <c r="H156" s="1"/>
      <c r="I156" s="1"/>
      <c r="J156" s="1"/>
    </row>
    <row r="157" spans="1:10" x14ac:dyDescent="0.25">
      <c r="A157" s="1"/>
      <c r="B157" s="1"/>
      <c r="C157" s="1"/>
      <c r="D157" s="1"/>
      <c r="E157" s="1"/>
      <c r="F157" s="1"/>
      <c r="G157" s="1"/>
      <c r="H157" s="1"/>
      <c r="I157" s="1"/>
      <c r="J157" s="1"/>
    </row>
    <row r="158" spans="1:10" x14ac:dyDescent="0.25">
      <c r="A158" s="1"/>
      <c r="B158" s="1"/>
      <c r="C158" s="1"/>
      <c r="D158" s="1"/>
      <c r="E158" s="1"/>
      <c r="F158" s="1"/>
      <c r="G158" s="1"/>
      <c r="H158" s="1"/>
      <c r="I158" s="1"/>
      <c r="J158" s="1"/>
    </row>
    <row r="159" spans="1:10" x14ac:dyDescent="0.25">
      <c r="A159" s="1"/>
      <c r="B159" s="1"/>
      <c r="C159" s="1"/>
      <c r="D159" s="1"/>
      <c r="E159" s="1"/>
      <c r="F159" s="1"/>
      <c r="G159" s="1"/>
      <c r="H159" s="1"/>
      <c r="I159" s="1"/>
      <c r="J159" s="1"/>
    </row>
    <row r="160" spans="1:10" x14ac:dyDescent="0.25">
      <c r="A160" s="1"/>
      <c r="B160" s="1"/>
      <c r="C160" s="1"/>
      <c r="D160" s="1"/>
      <c r="E160" s="1"/>
      <c r="F160" s="1"/>
      <c r="G160" s="1"/>
      <c r="H160" s="1"/>
      <c r="I160" s="1"/>
      <c r="J160" s="1"/>
    </row>
    <row r="161" spans="1:10" x14ac:dyDescent="0.25">
      <c r="A161" s="1"/>
      <c r="B161" s="1"/>
      <c r="C161" s="1"/>
      <c r="D161" s="1"/>
      <c r="E161" s="1"/>
      <c r="F161" s="1"/>
      <c r="G161" s="1"/>
      <c r="H161" s="1"/>
      <c r="I161" s="1"/>
      <c r="J161" s="1"/>
    </row>
    <row r="162" spans="1:10" x14ac:dyDescent="0.25">
      <c r="A162" s="1"/>
      <c r="B162" s="1"/>
      <c r="C162" s="1"/>
      <c r="D162" s="1"/>
      <c r="E162" s="1"/>
      <c r="F162" s="1"/>
      <c r="G162" s="1"/>
      <c r="H162" s="1"/>
      <c r="I162" s="1"/>
      <c r="J162" s="1"/>
    </row>
    <row r="163" spans="1:10" x14ac:dyDescent="0.25">
      <c r="A163" s="1"/>
      <c r="B163" s="1"/>
      <c r="C163" s="1"/>
      <c r="D163" s="1"/>
      <c r="E163" s="1"/>
      <c r="F163" s="1"/>
      <c r="G163" s="1"/>
      <c r="H163" s="1"/>
      <c r="I163" s="1"/>
      <c r="J163" s="1"/>
    </row>
    <row r="164" spans="1:10" x14ac:dyDescent="0.25">
      <c r="A164" s="1"/>
      <c r="B164" s="1"/>
      <c r="C164" s="1"/>
      <c r="D164" s="1"/>
      <c r="E164" s="1"/>
      <c r="F164" s="1"/>
      <c r="G164" s="1"/>
      <c r="H164" s="1"/>
      <c r="I164" s="1"/>
      <c r="J164" s="1"/>
    </row>
    <row r="165" spans="1:10" x14ac:dyDescent="0.25">
      <c r="A165" s="1"/>
      <c r="B165" s="1"/>
      <c r="C165" s="1"/>
      <c r="D165" s="1"/>
      <c r="E165" s="1"/>
      <c r="F165" s="1"/>
      <c r="G165" s="1"/>
      <c r="H165" s="1"/>
      <c r="I165" s="1"/>
      <c r="J165" s="1"/>
    </row>
    <row r="166" spans="1:10" x14ac:dyDescent="0.25">
      <c r="A166" s="1"/>
      <c r="B166" s="1"/>
      <c r="C166" s="1"/>
      <c r="D166" s="1"/>
      <c r="E166" s="1"/>
      <c r="F166" s="1"/>
      <c r="G166" s="1"/>
      <c r="H166" s="1"/>
      <c r="I166" s="1"/>
      <c r="J166" s="1"/>
    </row>
    <row r="167" spans="1:10" x14ac:dyDescent="0.25">
      <c r="A167" s="1"/>
      <c r="B167" s="1"/>
      <c r="C167" s="1"/>
      <c r="D167" s="1"/>
      <c r="E167" s="1"/>
      <c r="F167" s="1"/>
      <c r="G167" s="1"/>
      <c r="H167" s="1"/>
      <c r="I167" s="1"/>
      <c r="J167" s="1"/>
    </row>
    <row r="168" spans="1:10" x14ac:dyDescent="0.25">
      <c r="A168" s="1"/>
      <c r="B168" s="1"/>
      <c r="C168" s="1"/>
      <c r="D168" s="1"/>
      <c r="E168" s="1"/>
      <c r="F168" s="1"/>
      <c r="G168" s="1"/>
      <c r="H168" s="1"/>
      <c r="I168" s="1"/>
      <c r="J168" s="1"/>
    </row>
    <row r="169" spans="1:10" x14ac:dyDescent="0.25">
      <c r="A169" s="1"/>
      <c r="B169" s="1"/>
      <c r="C169" s="1"/>
      <c r="D169" s="1"/>
      <c r="E169" s="1"/>
      <c r="F169" s="1"/>
      <c r="G169" s="1"/>
      <c r="H169" s="1"/>
      <c r="I169" s="1"/>
      <c r="J169" s="1"/>
    </row>
    <row r="170" spans="1:10" x14ac:dyDescent="0.25">
      <c r="A170" s="1"/>
      <c r="B170" s="1"/>
      <c r="C170" s="1"/>
      <c r="D170" s="1"/>
      <c r="E170" s="1"/>
      <c r="F170" s="1"/>
      <c r="G170" s="1"/>
      <c r="H170" s="1"/>
      <c r="I170" s="1"/>
      <c r="J170" s="1"/>
    </row>
    <row r="171" spans="1:10" x14ac:dyDescent="0.25">
      <c r="A171" s="1"/>
      <c r="B171" s="1"/>
      <c r="C171" s="1"/>
      <c r="D171" s="1"/>
      <c r="E171" s="1"/>
      <c r="F171" s="1"/>
      <c r="G171" s="1"/>
      <c r="H171" s="1"/>
      <c r="I171" s="1"/>
      <c r="J171" s="1"/>
    </row>
    <row r="172" spans="1:10" x14ac:dyDescent="0.25">
      <c r="A172" s="1"/>
      <c r="B172" s="1"/>
      <c r="C172" s="1"/>
      <c r="D172" s="1"/>
      <c r="E172" s="1"/>
      <c r="F172" s="1"/>
      <c r="G172" s="1"/>
      <c r="H172" s="1"/>
      <c r="I172" s="1"/>
      <c r="J172" s="1"/>
    </row>
    <row r="173" spans="1:10" x14ac:dyDescent="0.25">
      <c r="A173" s="1"/>
      <c r="B173" s="1"/>
      <c r="C173" s="1"/>
      <c r="D173" s="1"/>
      <c r="E173" s="1"/>
      <c r="F173" s="1"/>
      <c r="G173" s="1"/>
      <c r="H173" s="1"/>
      <c r="I173" s="1"/>
      <c r="J173" s="1"/>
    </row>
    <row r="174" spans="1:10" x14ac:dyDescent="0.25">
      <c r="A174" s="1"/>
      <c r="B174" s="1"/>
      <c r="C174" s="1"/>
      <c r="D174" s="1"/>
      <c r="E174" s="1"/>
      <c r="F174" s="1"/>
      <c r="G174" s="1"/>
      <c r="H174" s="1"/>
      <c r="I174" s="1"/>
      <c r="J174" s="1"/>
    </row>
    <row r="175" spans="1:10" x14ac:dyDescent="0.25">
      <c r="A175" s="1"/>
      <c r="B175" s="1"/>
      <c r="C175" s="1"/>
      <c r="D175" s="1"/>
      <c r="E175" s="1"/>
      <c r="F175" s="1"/>
      <c r="G175" s="1"/>
      <c r="H175" s="1"/>
      <c r="I175" s="1"/>
      <c r="J175" s="1"/>
    </row>
    <row r="176" spans="1:10" x14ac:dyDescent="0.25">
      <c r="A176" s="1"/>
      <c r="B176" s="1"/>
      <c r="C176" s="1"/>
      <c r="D176" s="1"/>
      <c r="E176" s="1"/>
      <c r="F176" s="1"/>
      <c r="G176" s="1"/>
      <c r="H176" s="1"/>
      <c r="I176" s="1"/>
      <c r="J176" s="1"/>
    </row>
    <row r="177" spans="1:10" x14ac:dyDescent="0.25">
      <c r="A177" s="1"/>
      <c r="B177" s="1"/>
      <c r="C177" s="1"/>
      <c r="D177" s="1"/>
      <c r="E177" s="1"/>
      <c r="F177" s="1"/>
      <c r="G177" s="1"/>
      <c r="H177" s="1"/>
      <c r="I177" s="1"/>
      <c r="J177" s="1"/>
    </row>
    <row r="178" spans="1:10" x14ac:dyDescent="0.25">
      <c r="A178" s="1"/>
      <c r="B178" s="1"/>
      <c r="C178" s="1"/>
      <c r="D178" s="1"/>
      <c r="E178" s="1"/>
      <c r="F178" s="1"/>
      <c r="G178" s="1"/>
      <c r="H178" s="1"/>
      <c r="I178" s="1"/>
      <c r="J178" s="1"/>
    </row>
    <row r="179" spans="1:10" x14ac:dyDescent="0.25">
      <c r="A179" s="1"/>
      <c r="B179" s="1"/>
      <c r="C179" s="1"/>
      <c r="D179" s="1"/>
      <c r="E179" s="1"/>
      <c r="F179" s="1"/>
      <c r="G179" s="1"/>
      <c r="H179" s="1"/>
      <c r="I179" s="1"/>
      <c r="J179" s="1"/>
    </row>
    <row r="180" spans="1:10" x14ac:dyDescent="0.25">
      <c r="A180" s="1"/>
      <c r="B180" s="1"/>
      <c r="C180" s="1"/>
      <c r="D180" s="1"/>
      <c r="E180" s="1"/>
      <c r="F180" s="1"/>
      <c r="G180" s="1"/>
      <c r="H180" s="1"/>
      <c r="I180" s="1"/>
      <c r="J180" s="1"/>
    </row>
    <row r="181" spans="1:10" x14ac:dyDescent="0.25">
      <c r="A181" s="1"/>
      <c r="B181" s="1"/>
      <c r="C181" s="1"/>
      <c r="D181" s="1"/>
      <c r="E181" s="1"/>
      <c r="F181" s="1"/>
      <c r="G181" s="1"/>
      <c r="H181" s="1"/>
      <c r="I181" s="1"/>
      <c r="J181" s="1"/>
    </row>
    <row r="182" spans="1:10" x14ac:dyDescent="0.25">
      <c r="A182" s="1"/>
      <c r="B182" s="1"/>
      <c r="C182" s="1"/>
      <c r="D182" s="1"/>
      <c r="E182" s="1"/>
      <c r="F182" s="1"/>
      <c r="G182" s="1"/>
      <c r="H182" s="1"/>
      <c r="I182" s="1"/>
      <c r="J182" s="1"/>
    </row>
    <row r="183" spans="1:10" x14ac:dyDescent="0.25">
      <c r="A183" s="1"/>
      <c r="B183" s="1"/>
      <c r="C183" s="1"/>
      <c r="D183" s="1"/>
      <c r="E183" s="1"/>
      <c r="F183" s="1"/>
      <c r="G183" s="1"/>
      <c r="H183" s="1"/>
      <c r="I183" s="1"/>
      <c r="J183" s="1"/>
    </row>
  </sheetData>
  <dataConsolidate/>
  <mergeCells count="33">
    <mergeCell ref="A56:F56"/>
    <mergeCell ref="F69:F72"/>
    <mergeCell ref="A34:F34"/>
    <mergeCell ref="A36:F36"/>
    <mergeCell ref="A66:F66"/>
    <mergeCell ref="A76:F76"/>
    <mergeCell ref="A83:B83"/>
    <mergeCell ref="B18:C18"/>
    <mergeCell ref="B19:C19"/>
    <mergeCell ref="B20:C20"/>
    <mergeCell ref="B21:C21"/>
    <mergeCell ref="D18:E18"/>
    <mergeCell ref="B30:C30"/>
    <mergeCell ref="B31:C31"/>
    <mergeCell ref="D19:E19"/>
    <mergeCell ref="D20:E20"/>
    <mergeCell ref="D21:E21"/>
    <mergeCell ref="A24:F24"/>
    <mergeCell ref="B28:C28"/>
    <mergeCell ref="B29:C29"/>
    <mergeCell ref="A47:F47"/>
    <mergeCell ref="A2:F2"/>
    <mergeCell ref="A5:F5"/>
    <mergeCell ref="A13:F13"/>
    <mergeCell ref="A45:F45"/>
    <mergeCell ref="B7:C7"/>
    <mergeCell ref="B8:C8"/>
    <mergeCell ref="B9:C9"/>
    <mergeCell ref="B10:C10"/>
    <mergeCell ref="D7:E7"/>
    <mergeCell ref="D8:E8"/>
    <mergeCell ref="D9:E9"/>
    <mergeCell ref="D10:E10"/>
  </mergeCells>
  <pageMargins left="0.7" right="0.7" top="1.625" bottom="0.75" header="0.3" footer="0.3"/>
  <pageSetup scale="73" fitToHeight="0" orientation="portrait" horizontalDpi="0" verticalDpi="0" r:id="rId1"/>
  <headerFooter>
    <oddHeader>&amp;C&amp;G&amp;R&amp;"Arial,Negrita Cursiva"AIRE COMPRIMIDO</oddHeader>
  </headerFooter>
  <rowBreaks count="1" manualBreakCount="1">
    <brk id="44" max="5"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4"/>
  <sheetViews>
    <sheetView zoomScaleNormal="100" workbookViewId="0">
      <selection activeCell="D45" sqref="D45"/>
    </sheetView>
  </sheetViews>
  <sheetFormatPr baseColWidth="10" defaultRowHeight="15" x14ac:dyDescent="0.25"/>
  <cols>
    <col min="1" max="1" width="2.5703125" style="2" customWidth="1"/>
    <col min="2" max="2" width="39.42578125" style="2" customWidth="1"/>
    <col min="3" max="3" width="2.7109375" style="2" customWidth="1"/>
    <col min="4" max="4" width="13" style="2" customWidth="1"/>
    <col min="5" max="5" width="15" style="2" customWidth="1"/>
    <col min="6" max="6" width="3.28515625" style="2" customWidth="1"/>
    <col min="7" max="7" width="13.28515625" style="2" customWidth="1"/>
    <col min="8" max="8" width="13.7109375" style="2" customWidth="1"/>
    <col min="9" max="9" width="4.5703125" style="2" customWidth="1"/>
    <col min="10" max="16384" width="11.42578125" style="2"/>
  </cols>
  <sheetData>
    <row r="1" spans="1:14" x14ac:dyDescent="0.25">
      <c r="B1" s="1"/>
      <c r="C1" s="1"/>
      <c r="D1" s="1"/>
      <c r="E1" s="1"/>
      <c r="F1" s="1"/>
      <c r="G1" s="1"/>
      <c r="H1" s="1"/>
      <c r="I1" s="1"/>
      <c r="J1" s="76"/>
      <c r="K1" s="76"/>
      <c r="L1" s="76"/>
      <c r="M1" s="76"/>
      <c r="N1" s="76"/>
    </row>
    <row r="2" spans="1:14" ht="36" customHeight="1" x14ac:dyDescent="0.25">
      <c r="A2" s="1"/>
      <c r="B2" s="178" t="s">
        <v>158</v>
      </c>
      <c r="C2" s="178"/>
      <c r="D2" s="178"/>
      <c r="E2" s="178"/>
      <c r="F2" s="178"/>
      <c r="G2" s="178"/>
      <c r="H2" s="178"/>
      <c r="I2" s="178"/>
      <c r="J2" s="76"/>
      <c r="K2" s="76"/>
      <c r="L2" s="76"/>
      <c r="M2" s="76"/>
      <c r="N2" s="76"/>
    </row>
    <row r="3" spans="1:14" x14ac:dyDescent="0.25">
      <c r="A3" s="1"/>
      <c r="B3" s="1"/>
      <c r="C3" s="1"/>
      <c r="D3" s="1"/>
      <c r="E3" s="1"/>
      <c r="F3" s="1"/>
      <c r="G3" s="1"/>
      <c r="H3" s="1"/>
      <c r="I3" s="1"/>
      <c r="J3" s="76"/>
      <c r="K3" s="76"/>
      <c r="L3" s="76"/>
      <c r="M3" s="76"/>
      <c r="N3" s="76"/>
    </row>
    <row r="4" spans="1:14" ht="47.25" customHeight="1" x14ac:dyDescent="0.25">
      <c r="A4" s="1"/>
      <c r="B4" s="194" t="s">
        <v>194</v>
      </c>
      <c r="C4" s="194"/>
      <c r="D4" s="194"/>
      <c r="E4" s="194"/>
      <c r="F4" s="194"/>
      <c r="G4" s="194"/>
      <c r="H4" s="194"/>
      <c r="I4" s="1"/>
      <c r="J4" s="76"/>
      <c r="K4" s="76"/>
      <c r="L4" s="76"/>
      <c r="M4" s="76"/>
      <c r="N4" s="76"/>
    </row>
    <row r="5" spans="1:14" x14ac:dyDescent="0.25">
      <c r="A5" s="1"/>
      <c r="B5" s="1"/>
      <c r="C5" s="1"/>
      <c r="D5" s="1"/>
      <c r="E5" s="1"/>
      <c r="F5" s="1"/>
      <c r="G5" s="1"/>
      <c r="H5" s="1"/>
      <c r="I5" s="1"/>
      <c r="J5" s="76"/>
      <c r="K5" s="76"/>
      <c r="L5" s="76"/>
      <c r="M5" s="76"/>
      <c r="N5" s="76"/>
    </row>
    <row r="6" spans="1:14" ht="18.75" x14ac:dyDescent="0.35">
      <c r="A6" s="1"/>
      <c r="B6" s="195" t="s">
        <v>159</v>
      </c>
      <c r="C6" s="195"/>
      <c r="D6" s="195"/>
      <c r="E6" s="195"/>
      <c r="F6" s="195"/>
      <c r="G6" s="195"/>
      <c r="H6" s="195"/>
      <c r="I6" s="1"/>
      <c r="J6" s="76"/>
      <c r="K6" s="76"/>
      <c r="L6" s="76"/>
      <c r="M6" s="76"/>
      <c r="N6" s="76"/>
    </row>
    <row r="7" spans="1:14" ht="20.25" customHeight="1" x14ac:dyDescent="0.25">
      <c r="A7" s="1"/>
      <c r="B7" s="196" t="s">
        <v>160</v>
      </c>
      <c r="C7" s="196"/>
      <c r="D7" s="196"/>
      <c r="E7" s="196"/>
      <c r="F7" s="196"/>
      <c r="G7" s="196"/>
      <c r="H7" s="196"/>
      <c r="I7" s="1"/>
      <c r="J7" s="76"/>
      <c r="K7" s="76"/>
      <c r="L7" s="76"/>
      <c r="M7" s="76"/>
      <c r="N7" s="76"/>
    </row>
    <row r="8" spans="1:14" x14ac:dyDescent="0.25">
      <c r="A8" s="1"/>
      <c r="B8" s="1"/>
      <c r="C8" s="1"/>
      <c r="D8" s="1"/>
      <c r="E8" s="1"/>
      <c r="F8" s="1"/>
      <c r="G8" s="1"/>
      <c r="H8" s="1"/>
      <c r="I8" s="1"/>
      <c r="J8" s="76"/>
      <c r="K8" s="76"/>
      <c r="L8" s="76"/>
      <c r="M8" s="76"/>
      <c r="N8" s="76"/>
    </row>
    <row r="9" spans="1:14" ht="17.25" customHeight="1" x14ac:dyDescent="0.25">
      <c r="A9" s="1"/>
      <c r="B9" s="77" t="s">
        <v>240</v>
      </c>
      <c r="C9" s="1"/>
      <c r="D9" s="1"/>
      <c r="E9" s="1"/>
      <c r="F9" s="1"/>
      <c r="G9" s="1"/>
      <c r="H9" s="1"/>
      <c r="I9" s="1"/>
      <c r="J9" s="76"/>
      <c r="K9" s="76"/>
      <c r="L9" s="76"/>
      <c r="M9" s="76"/>
      <c r="N9" s="76"/>
    </row>
    <row r="10" spans="1:14" x14ac:dyDescent="0.25">
      <c r="A10" s="1"/>
      <c r="B10" s="78" t="s">
        <v>161</v>
      </c>
      <c r="C10" s="1"/>
      <c r="D10" s="1"/>
      <c r="E10" s="1"/>
      <c r="F10" s="1"/>
      <c r="G10" s="1"/>
      <c r="H10" s="1"/>
      <c r="I10" s="1"/>
      <c r="J10" s="76"/>
      <c r="K10" s="76"/>
      <c r="L10" s="76"/>
      <c r="M10" s="76"/>
      <c r="N10" s="76"/>
    </row>
    <row r="11" spans="1:14" x14ac:dyDescent="0.25">
      <c r="A11" s="1"/>
      <c r="B11" s="1"/>
      <c r="C11" s="1"/>
      <c r="D11" s="1"/>
      <c r="E11" s="1"/>
      <c r="F11" s="1"/>
      <c r="G11" s="1"/>
      <c r="H11" s="1"/>
      <c r="I11" s="1"/>
      <c r="J11" s="76"/>
      <c r="K11" s="76"/>
      <c r="L11" s="76"/>
      <c r="M11" s="76"/>
      <c r="N11" s="76"/>
    </row>
    <row r="12" spans="1:14" x14ac:dyDescent="0.25">
      <c r="A12" s="193" t="s">
        <v>241</v>
      </c>
      <c r="B12" s="193"/>
      <c r="C12" s="193"/>
      <c r="D12" s="193"/>
      <c r="E12" s="193"/>
      <c r="F12" s="193"/>
      <c r="G12" s="193"/>
      <c r="H12" s="193"/>
      <c r="I12" s="193"/>
      <c r="J12" s="76"/>
      <c r="K12" s="76"/>
      <c r="L12" s="76"/>
      <c r="M12" s="76"/>
      <c r="N12" s="76"/>
    </row>
    <row r="13" spans="1:14" x14ac:dyDescent="0.25">
      <c r="A13" s="1"/>
      <c r="B13" s="1"/>
      <c r="C13" s="6"/>
      <c r="D13" s="1"/>
      <c r="E13" s="1"/>
      <c r="F13" s="6"/>
      <c r="G13" s="6"/>
      <c r="H13" s="6"/>
      <c r="I13" s="1"/>
      <c r="J13" s="76"/>
      <c r="K13" s="76"/>
      <c r="L13" s="76"/>
      <c r="M13" s="76"/>
      <c r="N13" s="76"/>
    </row>
    <row r="14" spans="1:14" x14ac:dyDescent="0.25">
      <c r="A14" s="1"/>
      <c r="B14" s="12" t="s">
        <v>162</v>
      </c>
      <c r="C14" s="6"/>
      <c r="D14" s="79"/>
      <c r="E14" s="80" t="s">
        <v>163</v>
      </c>
      <c r="F14" s="6"/>
      <c r="G14" s="6"/>
      <c r="H14" s="6"/>
      <c r="I14" s="1"/>
      <c r="J14" s="76"/>
      <c r="K14" s="76"/>
      <c r="L14" s="76"/>
      <c r="M14" s="76"/>
      <c r="N14" s="76"/>
    </row>
    <row r="15" spans="1:14" ht="3.75" customHeight="1" x14ac:dyDescent="0.25">
      <c r="A15" s="1"/>
      <c r="B15" s="1"/>
      <c r="C15" s="6"/>
      <c r="D15" s="1"/>
      <c r="E15" s="12"/>
      <c r="F15" s="6"/>
      <c r="G15" s="6"/>
      <c r="H15" s="6"/>
      <c r="I15" s="1"/>
      <c r="J15" s="76"/>
      <c r="K15" s="76"/>
      <c r="L15" s="76"/>
      <c r="M15" s="76"/>
      <c r="N15" s="76"/>
    </row>
    <row r="16" spans="1:14" x14ac:dyDescent="0.25">
      <c r="A16" s="1"/>
      <c r="B16" s="12" t="s">
        <v>164</v>
      </c>
      <c r="C16" s="6"/>
      <c r="D16" s="79"/>
      <c r="E16" s="12" t="s">
        <v>165</v>
      </c>
      <c r="F16" s="6"/>
      <c r="G16" s="6"/>
      <c r="H16" s="6"/>
      <c r="I16" s="1"/>
      <c r="J16" s="76"/>
      <c r="K16" s="76"/>
      <c r="L16" s="76"/>
      <c r="M16" s="76"/>
      <c r="N16" s="76"/>
    </row>
    <row r="17" spans="1:15" ht="5.25" customHeight="1" x14ac:dyDescent="0.25">
      <c r="A17" s="1"/>
      <c r="B17" s="1"/>
      <c r="C17" s="6"/>
      <c r="D17" s="1"/>
      <c r="E17" s="12"/>
      <c r="F17" s="6"/>
      <c r="G17" s="6"/>
      <c r="H17" s="6"/>
      <c r="I17" s="1"/>
      <c r="J17" s="76"/>
      <c r="K17" s="76"/>
      <c r="L17" s="76"/>
      <c r="M17" s="76"/>
      <c r="N17" s="76"/>
    </row>
    <row r="18" spans="1:15" x14ac:dyDescent="0.25">
      <c r="A18" s="1"/>
      <c r="B18" s="12" t="s">
        <v>166</v>
      </c>
      <c r="C18" s="6"/>
      <c r="D18" s="79"/>
      <c r="E18" s="12" t="s">
        <v>167</v>
      </c>
      <c r="F18" s="6"/>
      <c r="G18" s="6"/>
      <c r="H18" s="26"/>
      <c r="I18" s="1"/>
      <c r="J18" s="76"/>
      <c r="K18" s="76"/>
      <c r="L18" s="76"/>
      <c r="M18" s="76"/>
      <c r="N18" s="76"/>
    </row>
    <row r="19" spans="1:15" ht="6.75" customHeight="1" x14ac:dyDescent="0.25">
      <c r="A19" s="1"/>
      <c r="B19" s="12"/>
      <c r="C19" s="6"/>
      <c r="D19" s="1"/>
      <c r="E19" s="12"/>
      <c r="F19" s="6"/>
      <c r="G19" s="6"/>
      <c r="H19" s="26"/>
      <c r="I19" s="1"/>
      <c r="J19" s="76"/>
      <c r="K19" s="76"/>
      <c r="L19" s="76"/>
      <c r="M19" s="76"/>
      <c r="N19" s="76"/>
    </row>
    <row r="20" spans="1:15" ht="15.75" customHeight="1" x14ac:dyDescent="0.25">
      <c r="A20" s="1"/>
      <c r="B20" s="12" t="s">
        <v>168</v>
      </c>
      <c r="C20" s="6"/>
      <c r="D20" s="81"/>
      <c r="E20" s="82" t="s">
        <v>169</v>
      </c>
      <c r="F20" s="83"/>
      <c r="G20" s="6"/>
      <c r="H20" s="26"/>
      <c r="I20" s="1"/>
      <c r="J20" s="76"/>
      <c r="K20" s="76"/>
      <c r="L20" s="76"/>
      <c r="M20" s="76"/>
      <c r="N20" s="76"/>
    </row>
    <row r="21" spans="1:15" ht="4.5" customHeight="1" x14ac:dyDescent="0.25">
      <c r="A21" s="1"/>
      <c r="B21" s="1"/>
      <c r="C21" s="6"/>
      <c r="D21" s="1"/>
      <c r="E21" s="12"/>
      <c r="F21" s="6"/>
      <c r="G21" s="6"/>
      <c r="H21" s="26"/>
      <c r="I21" s="1"/>
      <c r="J21" s="76"/>
      <c r="K21" s="76"/>
      <c r="L21" s="76"/>
      <c r="M21" s="76"/>
      <c r="N21" s="76"/>
    </row>
    <row r="22" spans="1:15" x14ac:dyDescent="0.25">
      <c r="A22" s="1"/>
      <c r="B22" s="1"/>
      <c r="C22" s="6"/>
      <c r="D22" s="81"/>
      <c r="E22" s="82" t="s">
        <v>170</v>
      </c>
      <c r="F22" s="83"/>
      <c r="G22" s="6"/>
      <c r="H22" s="83"/>
      <c r="I22" s="1"/>
      <c r="J22" s="76"/>
      <c r="K22" s="76"/>
      <c r="L22" s="76"/>
      <c r="M22" s="76"/>
      <c r="N22" s="76"/>
    </row>
    <row r="23" spans="1:15" x14ac:dyDescent="0.25">
      <c r="A23" s="1"/>
      <c r="B23" s="1"/>
      <c r="C23" s="1"/>
      <c r="D23" s="1"/>
      <c r="E23" s="1"/>
      <c r="F23" s="6"/>
      <c r="G23" s="6"/>
      <c r="H23" s="6"/>
      <c r="I23" s="1"/>
      <c r="J23" s="76"/>
      <c r="K23" s="76"/>
      <c r="L23" s="76"/>
      <c r="M23" s="76"/>
      <c r="N23" s="76"/>
    </row>
    <row r="24" spans="1:15" x14ac:dyDescent="0.25">
      <c r="A24" s="193" t="s">
        <v>171</v>
      </c>
      <c r="B24" s="193"/>
      <c r="C24" s="193"/>
      <c r="D24" s="193"/>
      <c r="E24" s="193"/>
      <c r="F24" s="193"/>
      <c r="G24" s="193"/>
      <c r="H24" s="193"/>
      <c r="I24" s="193"/>
      <c r="J24" s="76"/>
      <c r="K24" s="76"/>
      <c r="L24" s="76"/>
      <c r="M24" s="76"/>
      <c r="N24" s="76"/>
    </row>
    <row r="25" spans="1:15" x14ac:dyDescent="0.25">
      <c r="A25" s="84"/>
      <c r="B25" s="84"/>
      <c r="C25" s="84"/>
      <c r="D25" s="84"/>
      <c r="E25" s="84"/>
      <c r="F25" s="84"/>
      <c r="G25" s="84"/>
      <c r="H25" s="84"/>
      <c r="I25" s="84"/>
      <c r="J25" s="76"/>
      <c r="K25" s="76"/>
      <c r="L25" s="76"/>
      <c r="M25" s="76"/>
      <c r="N25" s="76"/>
    </row>
    <row r="26" spans="1:15" x14ac:dyDescent="0.25">
      <c r="A26" s="84"/>
      <c r="B26" s="12" t="s">
        <v>172</v>
      </c>
      <c r="C26" s="84"/>
      <c r="D26" s="81"/>
      <c r="E26" s="82" t="s">
        <v>173</v>
      </c>
      <c r="F26" s="84"/>
      <c r="G26" s="84"/>
      <c r="H26" s="84"/>
      <c r="I26" s="84"/>
      <c r="J26" s="76"/>
      <c r="K26" s="76"/>
      <c r="L26" s="76"/>
      <c r="M26" s="76"/>
      <c r="N26" s="76"/>
    </row>
    <row r="27" spans="1:15" ht="3" customHeight="1" x14ac:dyDescent="0.25">
      <c r="A27" s="84"/>
      <c r="B27" s="12"/>
      <c r="C27" s="84"/>
      <c r="D27" s="85"/>
      <c r="E27" s="82"/>
      <c r="F27" s="84"/>
      <c r="G27" s="84"/>
      <c r="H27" s="84"/>
      <c r="I27" s="84"/>
      <c r="J27" s="76"/>
      <c r="K27" s="76"/>
      <c r="L27" s="76"/>
      <c r="M27" s="76"/>
      <c r="N27" s="76"/>
    </row>
    <row r="28" spans="1:15" ht="15" customHeight="1" x14ac:dyDescent="0.25">
      <c r="A28" s="84"/>
      <c r="B28" s="12" t="s">
        <v>164</v>
      </c>
      <c r="C28" s="84"/>
      <c r="D28" s="86" t="str">
        <f>IF(D14=0,"",120*D26/D14)</f>
        <v/>
      </c>
      <c r="E28" s="12" t="s">
        <v>165</v>
      </c>
      <c r="F28" s="84"/>
      <c r="G28" s="84"/>
      <c r="H28" s="84"/>
      <c r="I28" s="84"/>
      <c r="J28" s="76"/>
      <c r="K28" s="76"/>
      <c r="L28" s="76"/>
      <c r="M28" s="76"/>
      <c r="N28" s="76"/>
    </row>
    <row r="29" spans="1:15" ht="3.75" customHeight="1" x14ac:dyDescent="0.25">
      <c r="A29" s="84"/>
      <c r="B29" s="12"/>
      <c r="C29" s="84"/>
      <c r="D29" s="85"/>
      <c r="E29" s="82"/>
      <c r="F29" s="84"/>
      <c r="G29" s="84"/>
      <c r="H29" s="84"/>
      <c r="I29" s="84"/>
      <c r="J29" s="76"/>
      <c r="K29" s="76"/>
      <c r="L29" s="76"/>
      <c r="M29" s="76"/>
      <c r="N29" s="76"/>
    </row>
    <row r="30" spans="1:15" x14ac:dyDescent="0.25">
      <c r="A30" s="1"/>
      <c r="B30" s="12" t="s">
        <v>174</v>
      </c>
      <c r="C30" s="1"/>
      <c r="D30" s="86" t="str">
        <f>IF(D16=0,"",D18*(D28/D16)^3)</f>
        <v/>
      </c>
      <c r="E30" s="12" t="s">
        <v>167</v>
      </c>
      <c r="F30" s="6"/>
      <c r="G30" s="6"/>
      <c r="H30" s="6"/>
      <c r="I30" s="1"/>
      <c r="J30" s="76"/>
      <c r="K30" s="76"/>
      <c r="L30" s="76"/>
      <c r="M30" s="76"/>
      <c r="N30" s="76"/>
    </row>
    <row r="31" spans="1:15" x14ac:dyDescent="0.25">
      <c r="A31" s="1"/>
      <c r="B31" s="1"/>
      <c r="C31" s="1"/>
      <c r="D31" s="1"/>
      <c r="E31" s="1"/>
      <c r="F31" s="6"/>
      <c r="G31" s="6"/>
      <c r="H31" s="6"/>
      <c r="I31" s="1"/>
      <c r="J31" s="76"/>
      <c r="K31" s="76"/>
      <c r="L31" s="76"/>
      <c r="M31" s="76"/>
      <c r="N31" s="76"/>
    </row>
    <row r="32" spans="1:15" x14ac:dyDescent="0.25">
      <c r="A32" s="193" t="s">
        <v>175</v>
      </c>
      <c r="B32" s="193"/>
      <c r="C32" s="193"/>
      <c r="D32" s="193"/>
      <c r="E32" s="193"/>
      <c r="F32" s="193"/>
      <c r="G32" s="193"/>
      <c r="H32" s="193"/>
      <c r="I32" s="193"/>
      <c r="J32" s="87"/>
      <c r="K32" s="87"/>
      <c r="L32" s="87"/>
      <c r="M32" s="87"/>
      <c r="N32" s="87"/>
      <c r="O32" s="87"/>
    </row>
    <row r="33" spans="1:14" x14ac:dyDescent="0.25">
      <c r="A33" s="1"/>
      <c r="B33" s="1"/>
      <c r="C33" s="6"/>
      <c r="D33" s="6"/>
      <c r="E33" s="6"/>
      <c r="F33" s="6"/>
      <c r="G33" s="1"/>
      <c r="H33" s="1"/>
      <c r="I33" s="1"/>
      <c r="J33" s="76"/>
      <c r="K33" s="76"/>
      <c r="L33" s="76"/>
      <c r="M33" s="76"/>
      <c r="N33" s="76"/>
    </row>
    <row r="34" spans="1:14" x14ac:dyDescent="0.25">
      <c r="A34" s="1"/>
      <c r="B34" s="82" t="s">
        <v>176</v>
      </c>
      <c r="C34" s="88"/>
      <c r="D34" s="89"/>
      <c r="E34" s="12" t="s">
        <v>177</v>
      </c>
      <c r="F34" s="6"/>
      <c r="I34" s="1"/>
      <c r="J34" s="76"/>
      <c r="K34" s="76"/>
      <c r="L34" s="76"/>
      <c r="M34" s="76"/>
      <c r="N34" s="76"/>
    </row>
    <row r="35" spans="1:14" x14ac:dyDescent="0.25">
      <c r="A35" s="1"/>
      <c r="B35" s="1"/>
      <c r="C35" s="6"/>
      <c r="D35" s="1"/>
      <c r="E35" s="1"/>
      <c r="F35" s="1"/>
      <c r="G35" s="1"/>
      <c r="H35" s="1"/>
      <c r="I35" s="1"/>
      <c r="J35" s="76"/>
      <c r="K35" s="76"/>
      <c r="L35" s="76"/>
      <c r="M35" s="76"/>
      <c r="N35" s="76"/>
    </row>
    <row r="36" spans="1:14" x14ac:dyDescent="0.25">
      <c r="A36" s="193" t="s">
        <v>178</v>
      </c>
      <c r="B36" s="193"/>
      <c r="C36" s="193"/>
      <c r="D36" s="193"/>
      <c r="E36" s="193"/>
      <c r="F36" s="193"/>
      <c r="G36" s="193"/>
      <c r="H36" s="193"/>
      <c r="I36" s="193"/>
      <c r="J36" s="76"/>
      <c r="K36" s="76"/>
      <c r="L36" s="76"/>
      <c r="M36" s="76"/>
      <c r="N36" s="76"/>
    </row>
    <row r="37" spans="1:14" x14ac:dyDescent="0.25">
      <c r="A37" s="1"/>
      <c r="B37" s="1"/>
      <c r="C37" s="6"/>
      <c r="D37" s="1"/>
      <c r="E37" s="1"/>
      <c r="F37" s="1"/>
      <c r="G37" s="1"/>
      <c r="H37" s="1"/>
      <c r="I37" s="1"/>
      <c r="J37" s="76"/>
      <c r="K37" s="76"/>
      <c r="L37" s="76"/>
      <c r="M37" s="76"/>
      <c r="N37" s="76"/>
    </row>
    <row r="38" spans="1:14" ht="15.75" customHeight="1" x14ac:dyDescent="0.25">
      <c r="A38" s="1"/>
      <c r="B38" s="82" t="s">
        <v>179</v>
      </c>
      <c r="C38" s="6"/>
      <c r="D38" s="79"/>
      <c r="E38" s="90" t="s">
        <v>180</v>
      </c>
      <c r="F38" s="6"/>
      <c r="G38" s="1"/>
      <c r="H38" s="1"/>
      <c r="I38" s="1"/>
      <c r="J38" s="76"/>
      <c r="K38" s="76"/>
      <c r="L38" s="76"/>
      <c r="M38" s="76"/>
      <c r="N38" s="76"/>
    </row>
    <row r="39" spans="1:14" ht="24.75" customHeight="1" x14ac:dyDescent="0.25">
      <c r="A39" s="1"/>
      <c r="B39" s="186" t="s">
        <v>252</v>
      </c>
      <c r="C39" s="186"/>
      <c r="D39" s="186"/>
      <c r="E39" s="186"/>
      <c r="F39" s="186"/>
      <c r="G39" s="186"/>
      <c r="H39" s="186"/>
      <c r="I39" s="186"/>
      <c r="J39" s="76"/>
      <c r="K39" s="76"/>
      <c r="L39" s="76"/>
      <c r="M39" s="76"/>
      <c r="N39" s="76"/>
    </row>
    <row r="40" spans="1:14" x14ac:dyDescent="0.25">
      <c r="A40" s="1"/>
      <c r="B40" s="1"/>
      <c r="C40" s="6"/>
      <c r="D40" s="1"/>
      <c r="E40" s="1"/>
      <c r="F40" s="1"/>
      <c r="G40" s="1"/>
      <c r="H40" s="1"/>
      <c r="I40" s="1"/>
      <c r="J40" s="76"/>
      <c r="K40" s="76"/>
      <c r="L40" s="76"/>
      <c r="M40" s="76"/>
      <c r="N40" s="76"/>
    </row>
    <row r="41" spans="1:14" x14ac:dyDescent="0.25">
      <c r="A41" s="193" t="s">
        <v>181</v>
      </c>
      <c r="B41" s="193"/>
      <c r="C41" s="193"/>
      <c r="D41" s="193"/>
      <c r="E41" s="193"/>
      <c r="F41" s="193"/>
      <c r="G41" s="193"/>
      <c r="H41" s="193"/>
      <c r="I41" s="193"/>
      <c r="J41" s="76"/>
      <c r="K41" s="76"/>
      <c r="L41" s="76"/>
      <c r="M41" s="76"/>
      <c r="N41" s="76"/>
    </row>
    <row r="42" spans="1:14" x14ac:dyDescent="0.25">
      <c r="A42" s="1"/>
      <c r="B42" s="1"/>
      <c r="C42" s="1"/>
      <c r="D42" s="1"/>
      <c r="E42" s="1"/>
      <c r="F42" s="1"/>
      <c r="G42" s="1"/>
      <c r="H42" s="1"/>
      <c r="I42" s="1"/>
      <c r="J42" s="76"/>
      <c r="K42" s="76"/>
      <c r="L42" s="76"/>
      <c r="M42" s="76"/>
      <c r="N42" s="76"/>
    </row>
    <row r="43" spans="1:14" x14ac:dyDescent="0.25">
      <c r="A43" s="1"/>
      <c r="B43" s="82" t="s">
        <v>182</v>
      </c>
      <c r="C43" s="91"/>
      <c r="D43" s="92" t="str">
        <f>IF(D18="","",D18-D30)</f>
        <v/>
      </c>
      <c r="E43" s="12" t="s">
        <v>167</v>
      </c>
      <c r="F43" s="26"/>
      <c r="G43" s="94"/>
      <c r="H43" s="1"/>
      <c r="I43" s="1"/>
      <c r="J43" s="76"/>
      <c r="K43" s="76"/>
      <c r="L43" s="76"/>
      <c r="M43" s="76"/>
      <c r="N43" s="76"/>
    </row>
    <row r="44" spans="1:14" ht="3.75" customHeight="1" x14ac:dyDescent="0.25">
      <c r="A44" s="1"/>
      <c r="B44" s="1"/>
      <c r="C44" s="6"/>
      <c r="D44" s="26"/>
      <c r="E44" s="12"/>
      <c r="F44" s="26"/>
      <c r="G44" s="26"/>
      <c r="H44" s="1"/>
      <c r="I44" s="1"/>
      <c r="J44" s="76"/>
      <c r="K44" s="76"/>
      <c r="L44" s="76"/>
      <c r="M44" s="76"/>
      <c r="N44" s="76"/>
    </row>
    <row r="45" spans="1:14" x14ac:dyDescent="0.25">
      <c r="A45" s="1"/>
      <c r="B45" s="93" t="s">
        <v>183</v>
      </c>
      <c r="C45" s="6"/>
      <c r="D45" s="94" t="str">
        <f>IF(D43="","",D43*D20*D22)</f>
        <v/>
      </c>
      <c r="E45" s="95" t="s">
        <v>184</v>
      </c>
      <c r="F45" s="26"/>
      <c r="G45" s="96"/>
      <c r="H45" s="1"/>
      <c r="I45" s="1"/>
      <c r="J45" s="76"/>
      <c r="K45" s="76"/>
      <c r="L45" s="76"/>
      <c r="M45" s="76"/>
      <c r="N45" s="76"/>
    </row>
    <row r="46" spans="1:14" ht="3.75" customHeight="1" x14ac:dyDescent="0.25">
      <c r="A46" s="1"/>
      <c r="B46" s="82"/>
      <c r="C46" s="6"/>
      <c r="D46" s="26"/>
      <c r="E46" s="12"/>
      <c r="F46" s="26"/>
      <c r="G46" s="26"/>
      <c r="H46" s="1"/>
      <c r="I46" s="1"/>
      <c r="J46" s="76"/>
      <c r="K46" s="76"/>
      <c r="L46" s="76"/>
      <c r="M46" s="76"/>
      <c r="N46" s="76"/>
    </row>
    <row r="47" spans="1:14" x14ac:dyDescent="0.25">
      <c r="A47" s="1"/>
      <c r="B47" s="93" t="s">
        <v>185</v>
      </c>
      <c r="C47" s="6"/>
      <c r="D47" s="97" t="str">
        <f>IF(D45="","",D45*D38)</f>
        <v/>
      </c>
      <c r="E47" s="95" t="s">
        <v>186</v>
      </c>
      <c r="F47" s="26"/>
      <c r="G47" s="98"/>
      <c r="H47" s="1"/>
      <c r="I47" s="1"/>
    </row>
    <row r="48" spans="1:14" ht="2.25" customHeight="1" x14ac:dyDescent="0.25">
      <c r="A48" s="1"/>
      <c r="B48" s="82"/>
      <c r="C48" s="75"/>
      <c r="D48" s="12"/>
      <c r="E48" s="12"/>
      <c r="F48" s="26"/>
      <c r="G48" s="12"/>
      <c r="H48" s="1"/>
      <c r="I48" s="1"/>
    </row>
    <row r="49" spans="1:9" x14ac:dyDescent="0.25">
      <c r="A49" s="1"/>
      <c r="B49" s="82" t="s">
        <v>187</v>
      </c>
      <c r="C49" s="6"/>
      <c r="D49" s="97" t="str">
        <f>IF(D34="","",D34/D47)</f>
        <v/>
      </c>
      <c r="E49" s="12" t="s">
        <v>188</v>
      </c>
      <c r="F49" s="26"/>
      <c r="G49" s="12"/>
      <c r="H49" s="1"/>
      <c r="I49" s="1"/>
    </row>
    <row r="50" spans="1:9" ht="2.25" customHeight="1" x14ac:dyDescent="0.25">
      <c r="A50" s="1"/>
      <c r="B50" s="99"/>
      <c r="C50" s="6"/>
      <c r="D50" s="12"/>
      <c r="E50" s="12"/>
      <c r="F50" s="26"/>
      <c r="G50" s="12"/>
      <c r="H50" s="1"/>
      <c r="I50" s="1"/>
    </row>
    <row r="51" spans="1:9" ht="16.5" x14ac:dyDescent="0.25">
      <c r="A51" s="1"/>
      <c r="B51" s="100" t="s">
        <v>189</v>
      </c>
      <c r="C51" s="6"/>
      <c r="D51" s="97" t="str">
        <f>IF(D45="","",D45*D52)</f>
        <v/>
      </c>
      <c r="E51" s="101" t="s">
        <v>190</v>
      </c>
      <c r="F51" s="26"/>
      <c r="G51" s="98"/>
      <c r="I51" s="6"/>
    </row>
    <row r="52" spans="1:9" ht="15.75" customHeight="1" x14ac:dyDescent="0.25">
      <c r="A52" s="1"/>
      <c r="B52" s="102" t="s">
        <v>191</v>
      </c>
      <c r="C52" s="6"/>
      <c r="D52" s="103">
        <v>0.499</v>
      </c>
      <c r="E52" s="103" t="s">
        <v>192</v>
      </c>
      <c r="F52" s="26"/>
      <c r="G52" s="12"/>
      <c r="H52" s="12"/>
      <c r="I52" s="1"/>
    </row>
    <row r="53" spans="1:9" x14ac:dyDescent="0.25">
      <c r="A53" s="1"/>
      <c r="B53" s="104" t="s">
        <v>193</v>
      </c>
      <c r="C53" s="6"/>
      <c r="D53" s="12"/>
      <c r="E53" s="12"/>
      <c r="F53" s="26"/>
      <c r="G53" s="12"/>
      <c r="H53" s="12"/>
      <c r="I53" s="1"/>
    </row>
    <row r="54" spans="1:9" x14ac:dyDescent="0.25">
      <c r="A54" s="1"/>
      <c r="B54" s="1"/>
      <c r="C54" s="1"/>
      <c r="D54" s="1"/>
      <c r="E54" s="1"/>
      <c r="F54" s="1"/>
      <c r="G54" s="1"/>
      <c r="H54" s="1"/>
      <c r="I54" s="1"/>
    </row>
  </sheetData>
  <mergeCells count="10">
    <mergeCell ref="A32:I32"/>
    <mergeCell ref="A36:I36"/>
    <mergeCell ref="B39:I39"/>
    <mergeCell ref="A41:I41"/>
    <mergeCell ref="B2:I2"/>
    <mergeCell ref="B4:H4"/>
    <mergeCell ref="B6:H6"/>
    <mergeCell ref="B7:H7"/>
    <mergeCell ref="A12:I12"/>
    <mergeCell ref="A24:I24"/>
  </mergeCells>
  <dataValidations count="1">
    <dataValidation type="list" allowBlank="1" showInputMessage="1" showErrorMessage="1" sqref="D14">
      <formula1>"2,4,6,8,12,16,24"</formula1>
    </dataValidation>
  </dataValidations>
  <pageMargins left="0.7" right="0.7" top="0.75" bottom="0.75" header="0.3" footer="0.3"/>
  <pageSetup scale="84" fitToHeight="0" orientation="portrait" horizontalDpi="0" verticalDpi="0" r:id="rId1"/>
  <headerFooter>
    <oddHeader>&amp;C&amp;G&amp;R&amp;"Arial,Negrita Cursiva"SISTEMAS ELECTROMOTRICES</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6"/>
  <sheetViews>
    <sheetView tabSelected="1" topLeftCell="A28" zoomScaleNormal="100" workbookViewId="0">
      <selection activeCell="B35" sqref="B35"/>
    </sheetView>
  </sheetViews>
  <sheetFormatPr baseColWidth="10" defaultRowHeight="15" x14ac:dyDescent="0.25"/>
  <cols>
    <col min="1" max="1" width="2.5703125" style="2" customWidth="1"/>
    <col min="2" max="2" width="23.28515625" style="2" customWidth="1"/>
    <col min="3" max="3" width="14.140625" style="2" customWidth="1"/>
    <col min="4" max="4" width="11.140625" style="2" customWidth="1"/>
    <col min="5" max="5" width="15" style="2" customWidth="1"/>
    <col min="6" max="6" width="14.140625" style="2" customWidth="1"/>
    <col min="7" max="7" width="13.28515625" style="2" customWidth="1"/>
    <col min="8" max="8" width="13.7109375" style="2" customWidth="1"/>
    <col min="9" max="9" width="9.7109375" style="2" customWidth="1"/>
    <col min="10" max="16384" width="11.42578125" style="2"/>
  </cols>
  <sheetData>
    <row r="1" spans="1:14" x14ac:dyDescent="0.25">
      <c r="B1" s="1"/>
      <c r="C1" s="1"/>
      <c r="D1" s="1"/>
      <c r="E1" s="1"/>
      <c r="F1" s="1"/>
      <c r="G1" s="1"/>
      <c r="H1" s="1"/>
      <c r="I1" s="1"/>
      <c r="J1" s="76"/>
      <c r="K1" s="76"/>
      <c r="L1" s="76"/>
      <c r="M1" s="76"/>
      <c r="N1" s="76"/>
    </row>
    <row r="2" spans="1:14" ht="36" customHeight="1" x14ac:dyDescent="0.25">
      <c r="A2" s="1"/>
      <c r="B2" s="178" t="s">
        <v>239</v>
      </c>
      <c r="C2" s="178"/>
      <c r="D2" s="178"/>
      <c r="E2" s="178"/>
      <c r="F2" s="178"/>
      <c r="G2" s="178"/>
      <c r="H2" s="178"/>
      <c r="I2" s="178"/>
      <c r="J2" s="76"/>
      <c r="K2" s="76"/>
      <c r="L2" s="76"/>
      <c r="M2" s="76"/>
      <c r="N2" s="76"/>
    </row>
    <row r="3" spans="1:14" ht="14.25" customHeight="1" x14ac:dyDescent="0.25">
      <c r="A3" s="1"/>
      <c r="B3" s="125"/>
      <c r="C3" s="125"/>
      <c r="D3" s="125"/>
      <c r="E3" s="125"/>
      <c r="F3" s="125"/>
      <c r="G3" s="125"/>
      <c r="H3" s="125"/>
      <c r="I3" s="125"/>
      <c r="J3" s="76"/>
      <c r="K3" s="76"/>
      <c r="L3" s="76"/>
      <c r="M3" s="76"/>
      <c r="N3" s="76"/>
    </row>
    <row r="4" spans="1:14" x14ac:dyDescent="0.25">
      <c r="A4" s="1"/>
      <c r="B4" s="126" t="s">
        <v>243</v>
      </c>
      <c r="C4" s="1"/>
      <c r="D4" s="1"/>
      <c r="E4" s="1"/>
      <c r="F4" s="1"/>
      <c r="G4" s="1"/>
      <c r="H4" s="1"/>
      <c r="I4" s="1"/>
      <c r="J4" s="76"/>
      <c r="K4" s="76"/>
      <c r="L4" s="76"/>
      <c r="M4" s="76"/>
      <c r="N4" s="76"/>
    </row>
    <row r="5" spans="1:14" x14ac:dyDescent="0.25">
      <c r="A5" s="1"/>
      <c r="B5" s="1"/>
      <c r="C5" s="1"/>
      <c r="D5" s="1"/>
      <c r="E5" s="1"/>
      <c r="F5" s="1"/>
      <c r="G5" s="1"/>
      <c r="H5" s="1"/>
      <c r="I5" s="1"/>
      <c r="J5" s="76"/>
      <c r="K5" s="76"/>
      <c r="L5" s="76"/>
      <c r="M5" s="76"/>
      <c r="N5" s="76"/>
    </row>
    <row r="6" spans="1:14" x14ac:dyDescent="0.25">
      <c r="A6" s="193" t="s">
        <v>241</v>
      </c>
      <c r="B6" s="193"/>
      <c r="C6" s="193"/>
      <c r="D6" s="193"/>
      <c r="E6" s="193"/>
      <c r="F6" s="193"/>
      <c r="G6" s="193"/>
      <c r="H6" s="193"/>
      <c r="I6" s="193"/>
      <c r="J6" s="76"/>
      <c r="K6" s="76"/>
      <c r="L6" s="76"/>
      <c r="M6" s="76"/>
      <c r="N6" s="76"/>
    </row>
    <row r="7" spans="1:14" x14ac:dyDescent="0.25">
      <c r="A7" s="1"/>
      <c r="B7" s="1"/>
      <c r="C7" s="6"/>
      <c r="D7" s="1"/>
      <c r="E7" s="1"/>
      <c r="F7" s="6"/>
      <c r="G7" s="6"/>
      <c r="H7" s="6"/>
      <c r="I7" s="1"/>
      <c r="J7" s="76"/>
      <c r="K7" s="76"/>
      <c r="L7" s="76"/>
      <c r="M7" s="76"/>
      <c r="N7" s="76"/>
    </row>
    <row r="8" spans="1:14" x14ac:dyDescent="0.25">
      <c r="A8" s="1"/>
      <c r="B8" s="12" t="str">
        <f>'1. Datos de entrada'!B84</f>
        <v>Presión de trabajo (bar)</v>
      </c>
      <c r="C8" s="6"/>
      <c r="D8" s="79"/>
      <c r="E8" s="12" t="s">
        <v>242</v>
      </c>
      <c r="F8" s="6"/>
      <c r="G8" s="6"/>
      <c r="H8" s="6"/>
      <c r="I8" s="1"/>
      <c r="J8" s="76"/>
      <c r="K8" s="76"/>
      <c r="L8" s="76"/>
      <c r="M8" s="76"/>
      <c r="N8" s="76"/>
    </row>
    <row r="9" spans="1:14" ht="3.75" customHeight="1" x14ac:dyDescent="0.25">
      <c r="A9" s="1"/>
      <c r="B9" s="1"/>
      <c r="C9" s="6"/>
      <c r="D9" s="1"/>
      <c r="E9" s="12"/>
      <c r="F9" s="6"/>
      <c r="G9" s="6"/>
      <c r="H9" s="6"/>
      <c r="I9" s="1"/>
      <c r="J9" s="76"/>
      <c r="K9" s="76"/>
      <c r="L9" s="76"/>
      <c r="M9" s="76"/>
      <c r="N9" s="76"/>
    </row>
    <row r="10" spans="1:14" x14ac:dyDescent="0.25">
      <c r="A10" s="1"/>
      <c r="B10" s="12" t="s">
        <v>166</v>
      </c>
      <c r="C10" s="6"/>
      <c r="D10" s="79"/>
      <c r="E10" s="12" t="s">
        <v>167</v>
      </c>
      <c r="F10" s="6"/>
      <c r="G10" s="6"/>
      <c r="H10" s="26"/>
      <c r="I10" s="1"/>
      <c r="J10" s="76"/>
      <c r="K10" s="76"/>
      <c r="L10" s="76"/>
      <c r="M10" s="76"/>
      <c r="N10" s="76"/>
    </row>
    <row r="11" spans="1:14" ht="5.25" customHeight="1" x14ac:dyDescent="0.25">
      <c r="A11" s="1"/>
      <c r="B11" s="12"/>
      <c r="C11" s="6"/>
      <c r="D11" s="1"/>
      <c r="E11" s="12"/>
      <c r="F11" s="6"/>
      <c r="G11" s="6"/>
      <c r="H11" s="26"/>
      <c r="I11" s="1"/>
      <c r="J11" s="76"/>
      <c r="K11" s="76"/>
      <c r="L11" s="76"/>
      <c r="M11" s="76"/>
      <c r="N11" s="76"/>
    </row>
    <row r="12" spans="1:14" ht="15.75" customHeight="1" x14ac:dyDescent="0.25">
      <c r="A12" s="1"/>
      <c r="B12" s="12" t="s">
        <v>168</v>
      </c>
      <c r="C12" s="6"/>
      <c r="D12" s="81"/>
      <c r="E12" s="82" t="s">
        <v>169</v>
      </c>
      <c r="F12" s="83"/>
      <c r="G12" s="6"/>
      <c r="H12" s="26"/>
      <c r="I12" s="1"/>
      <c r="J12" s="76"/>
      <c r="K12" s="76"/>
      <c r="L12" s="76"/>
      <c r="M12" s="76"/>
      <c r="N12" s="76"/>
    </row>
    <row r="13" spans="1:14" ht="4.5" customHeight="1" x14ac:dyDescent="0.25">
      <c r="A13" s="1"/>
      <c r="B13" s="1"/>
      <c r="C13" s="6"/>
      <c r="D13" s="1"/>
      <c r="E13" s="12"/>
      <c r="F13" s="6"/>
      <c r="G13" s="6"/>
      <c r="H13" s="26"/>
      <c r="I13" s="1"/>
      <c r="J13" s="76"/>
      <c r="K13" s="76"/>
      <c r="L13" s="76"/>
      <c r="M13" s="76"/>
      <c r="N13" s="76"/>
    </row>
    <row r="14" spans="1:14" x14ac:dyDescent="0.25">
      <c r="A14" s="1"/>
      <c r="B14" s="1"/>
      <c r="C14" s="6"/>
      <c r="D14" s="81"/>
      <c r="E14" s="82" t="s">
        <v>170</v>
      </c>
      <c r="F14" s="83"/>
      <c r="G14" s="6"/>
      <c r="H14" s="83"/>
      <c r="I14" s="1"/>
      <c r="J14" s="76"/>
      <c r="K14" s="76"/>
      <c r="L14" s="76"/>
      <c r="M14" s="76"/>
      <c r="N14" s="76"/>
    </row>
    <row r="15" spans="1:14" x14ac:dyDescent="0.25">
      <c r="A15" s="1"/>
      <c r="B15" s="1"/>
      <c r="C15" s="1"/>
      <c r="D15" s="1"/>
      <c r="E15" s="1"/>
      <c r="F15" s="6"/>
      <c r="G15" s="6"/>
      <c r="H15" s="6"/>
      <c r="I15" s="1"/>
      <c r="J15" s="76"/>
      <c r="K15" s="76"/>
      <c r="L15" s="76"/>
      <c r="M15" s="76"/>
      <c r="N15" s="76"/>
    </row>
    <row r="16" spans="1:14" x14ac:dyDescent="0.25">
      <c r="A16" s="193" t="s">
        <v>244</v>
      </c>
      <c r="B16" s="193"/>
      <c r="C16" s="193"/>
      <c r="D16" s="193"/>
      <c r="E16" s="193"/>
      <c r="F16" s="193"/>
      <c r="G16" s="193"/>
      <c r="H16" s="193"/>
      <c r="I16" s="193"/>
      <c r="J16" s="76"/>
      <c r="K16" s="76"/>
      <c r="L16" s="76"/>
      <c r="M16" s="76"/>
      <c r="N16" s="76"/>
    </row>
    <row r="17" spans="1:15" x14ac:dyDescent="0.25">
      <c r="A17" s="84"/>
      <c r="B17" s="84"/>
      <c r="C17" s="84"/>
      <c r="D17" s="84"/>
      <c r="E17" s="84"/>
      <c r="F17" s="84"/>
      <c r="G17" s="84"/>
      <c r="H17" s="84"/>
      <c r="I17" s="84"/>
      <c r="J17" s="76"/>
      <c r="K17" s="76"/>
      <c r="L17" s="76"/>
      <c r="M17" s="76"/>
      <c r="N17" s="76"/>
    </row>
    <row r="18" spans="1:15" x14ac:dyDescent="0.25">
      <c r="A18" s="84"/>
      <c r="B18" s="84" t="s">
        <v>245</v>
      </c>
      <c r="C18" s="130"/>
      <c r="E18" s="84"/>
      <c r="F18" s="84"/>
      <c r="G18" s="131" t="s">
        <v>250</v>
      </c>
      <c r="H18" s="129"/>
      <c r="I18" s="129"/>
      <c r="J18" s="76"/>
      <c r="K18" s="76"/>
      <c r="L18" s="76"/>
      <c r="M18" s="76"/>
      <c r="N18" s="76"/>
    </row>
    <row r="19" spans="1:15" x14ac:dyDescent="0.25">
      <c r="A19" s="84"/>
      <c r="B19" s="13" t="s">
        <v>150</v>
      </c>
      <c r="C19" s="135"/>
      <c r="D19" s="127"/>
      <c r="E19" s="136"/>
      <c r="F19" s="137"/>
      <c r="G19" s="131">
        <f>SUM(C19:F19)</f>
        <v>0</v>
      </c>
      <c r="H19" s="129"/>
      <c r="I19" s="129"/>
      <c r="J19" s="76"/>
      <c r="K19" s="76"/>
      <c r="L19" s="76"/>
      <c r="M19" s="76"/>
      <c r="N19" s="76"/>
    </row>
    <row r="20" spans="1:15" ht="15" customHeight="1" x14ac:dyDescent="0.25">
      <c r="A20" s="84"/>
      <c r="B20" s="13" t="s">
        <v>246</v>
      </c>
      <c r="C20" s="128">
        <v>1</v>
      </c>
      <c r="D20" s="133">
        <v>3</v>
      </c>
      <c r="E20" s="132">
        <v>5</v>
      </c>
      <c r="F20" s="138">
        <v>10</v>
      </c>
      <c r="G20" s="131"/>
      <c r="H20" s="129"/>
      <c r="I20" s="129"/>
      <c r="J20" s="76"/>
      <c r="K20" s="76"/>
      <c r="L20" s="76"/>
      <c r="M20" s="76"/>
      <c r="N20" s="76"/>
    </row>
    <row r="21" spans="1:15" ht="15" customHeight="1" x14ac:dyDescent="0.25">
      <c r="A21" s="84"/>
      <c r="B21" s="13" t="s">
        <v>249</v>
      </c>
      <c r="C21" s="128">
        <f>1*C19</f>
        <v>0</v>
      </c>
      <c r="D21" s="133">
        <f>D19*10</f>
        <v>0</v>
      </c>
      <c r="E21" s="132">
        <f>E19*27</f>
        <v>0</v>
      </c>
      <c r="F21" s="128">
        <f>F19*105</f>
        <v>0</v>
      </c>
      <c r="G21" s="131">
        <f t="shared" ref="G21" si="0">SUM(C21:F21)</f>
        <v>0</v>
      </c>
      <c r="H21" s="129"/>
      <c r="I21" s="129"/>
      <c r="J21" s="76"/>
      <c r="K21" s="76"/>
      <c r="L21" s="76"/>
      <c r="M21" s="76"/>
      <c r="N21" s="76"/>
    </row>
    <row r="22" spans="1:15" ht="15" customHeight="1" x14ac:dyDescent="0.25">
      <c r="A22" s="84"/>
      <c r="B22" s="26"/>
      <c r="C22" s="129"/>
      <c r="D22" s="85"/>
      <c r="E22" s="26"/>
      <c r="F22" s="129"/>
      <c r="G22" s="129"/>
      <c r="H22" s="129"/>
      <c r="I22" s="129"/>
      <c r="J22" s="76"/>
      <c r="K22" s="76"/>
      <c r="L22" s="76"/>
      <c r="M22" s="76"/>
      <c r="N22" s="76"/>
    </row>
    <row r="23" spans="1:15" ht="15" customHeight="1" x14ac:dyDescent="0.25">
      <c r="A23" s="84"/>
      <c r="B23" s="84" t="s">
        <v>247</v>
      </c>
      <c r="C23" s="130"/>
      <c r="E23" s="84"/>
      <c r="F23" s="84"/>
      <c r="G23" s="84"/>
      <c r="H23" s="84"/>
      <c r="I23" s="131" t="s">
        <v>250</v>
      </c>
      <c r="J23" s="76"/>
      <c r="K23" s="76"/>
      <c r="L23" s="76"/>
      <c r="M23" s="76"/>
      <c r="N23" s="76"/>
    </row>
    <row r="24" spans="1:15" ht="15" customHeight="1" x14ac:dyDescent="0.25">
      <c r="A24" s="84"/>
      <c r="B24" s="13" t="s">
        <v>150</v>
      </c>
      <c r="C24" s="135"/>
      <c r="D24" s="127"/>
      <c r="E24" s="136"/>
      <c r="F24" s="135"/>
      <c r="G24" s="134"/>
      <c r="H24" s="134"/>
      <c r="I24" s="131">
        <f>SUM(C24:H24)</f>
        <v>0</v>
      </c>
      <c r="J24" s="76"/>
      <c r="K24" s="76"/>
      <c r="L24" s="76"/>
      <c r="M24" s="76"/>
      <c r="N24" s="76"/>
    </row>
    <row r="25" spans="1:15" x14ac:dyDescent="0.25">
      <c r="A25" s="1"/>
      <c r="B25" s="13" t="s">
        <v>246</v>
      </c>
      <c r="C25" s="128">
        <v>1</v>
      </c>
      <c r="D25" s="133">
        <v>1.5</v>
      </c>
      <c r="E25" s="132">
        <v>2</v>
      </c>
      <c r="F25" s="128">
        <v>3</v>
      </c>
      <c r="G25" s="128">
        <v>4</v>
      </c>
      <c r="H25" s="128">
        <v>5</v>
      </c>
      <c r="I25" s="131"/>
      <c r="J25" s="76"/>
      <c r="K25" s="76"/>
      <c r="L25" s="76"/>
      <c r="M25" s="76"/>
      <c r="N25" s="76"/>
    </row>
    <row r="26" spans="1:15" x14ac:dyDescent="0.25">
      <c r="A26" s="1"/>
      <c r="B26" s="13" t="s">
        <v>249</v>
      </c>
      <c r="C26" s="128">
        <f>C24*75/60</f>
        <v>0</v>
      </c>
      <c r="D26" s="133">
        <f>D24*150/60</f>
        <v>0</v>
      </c>
      <c r="E26" s="132">
        <f>E24*260/60</f>
        <v>0</v>
      </c>
      <c r="F26" s="128">
        <f>F24*600/60</f>
        <v>0</v>
      </c>
      <c r="G26" s="128">
        <f>G24*1100/60</f>
        <v>0</v>
      </c>
      <c r="H26" s="128">
        <f>H24*1700/60</f>
        <v>0</v>
      </c>
      <c r="I26" s="131">
        <f t="shared" ref="I26" si="1">SUM(C26:H26)</f>
        <v>0</v>
      </c>
      <c r="J26" s="76"/>
      <c r="K26" s="76"/>
      <c r="L26" s="76"/>
      <c r="M26" s="76"/>
      <c r="N26" s="76"/>
    </row>
    <row r="27" spans="1:15" x14ac:dyDescent="0.25">
      <c r="A27" s="1"/>
      <c r="B27" s="26"/>
      <c r="C27" s="130"/>
      <c r="D27" s="139"/>
      <c r="E27" s="32"/>
      <c r="F27" s="130"/>
      <c r="G27" s="130"/>
      <c r="H27" s="130"/>
      <c r="I27" s="140"/>
      <c r="J27" s="76"/>
      <c r="K27" s="76"/>
      <c r="L27" s="76"/>
      <c r="M27" s="76"/>
      <c r="N27" s="76"/>
    </row>
    <row r="28" spans="1:15" x14ac:dyDescent="0.25">
      <c r="A28" s="1"/>
      <c r="B28" s="6"/>
      <c r="C28" s="6"/>
      <c r="D28" s="6"/>
      <c r="E28" s="6"/>
      <c r="F28" s="6"/>
      <c r="G28" s="6"/>
      <c r="H28" s="6"/>
      <c r="I28" s="1"/>
      <c r="J28" s="76"/>
      <c r="K28" s="76"/>
      <c r="L28" s="76"/>
      <c r="M28" s="76"/>
      <c r="N28" s="76"/>
    </row>
    <row r="29" spans="1:15" x14ac:dyDescent="0.25">
      <c r="A29" s="193" t="s">
        <v>248</v>
      </c>
      <c r="B29" s="193"/>
      <c r="C29" s="193"/>
      <c r="D29" s="193"/>
      <c r="E29" s="193"/>
      <c r="F29" s="193"/>
      <c r="G29" s="193"/>
      <c r="H29" s="193"/>
      <c r="I29" s="193"/>
      <c r="J29" s="87"/>
      <c r="K29" s="87"/>
      <c r="L29" s="87"/>
      <c r="M29" s="87"/>
      <c r="N29" s="87"/>
      <c r="O29" s="87"/>
    </row>
    <row r="30" spans="1:15" x14ac:dyDescent="0.25">
      <c r="A30" s="84"/>
      <c r="B30" s="84"/>
      <c r="C30" s="84"/>
      <c r="D30" s="84"/>
      <c r="E30" s="84"/>
      <c r="F30" s="84"/>
      <c r="G30" s="84"/>
      <c r="H30" s="84"/>
      <c r="I30" s="84"/>
      <c r="J30" s="87"/>
      <c r="K30" s="87"/>
      <c r="L30" s="87"/>
      <c r="M30" s="87"/>
      <c r="N30" s="87"/>
      <c r="O30" s="87"/>
    </row>
    <row r="31" spans="1:15" x14ac:dyDescent="0.25">
      <c r="A31" s="84"/>
      <c r="B31" s="84" t="s">
        <v>245</v>
      </c>
      <c r="C31" s="130"/>
      <c r="D31" s="142"/>
      <c r="E31" s="84"/>
      <c r="F31" s="84"/>
      <c r="G31" s="131" t="s">
        <v>250</v>
      </c>
      <c r="H31" s="84"/>
      <c r="I31" s="84"/>
      <c r="J31" s="87"/>
      <c r="K31" s="87"/>
      <c r="L31" s="87"/>
      <c r="M31" s="87"/>
      <c r="N31" s="87"/>
      <c r="O31" s="87"/>
    </row>
    <row r="32" spans="1:15" x14ac:dyDescent="0.25">
      <c r="A32" s="84"/>
      <c r="B32" s="13" t="s">
        <v>251</v>
      </c>
      <c r="C32" s="135">
        <f>C19*0.3</f>
        <v>0</v>
      </c>
      <c r="D32" s="127">
        <f>D19*3.1</f>
        <v>0</v>
      </c>
      <c r="E32" s="136">
        <f>E19*8.3</f>
        <v>0</v>
      </c>
      <c r="F32" s="135">
        <f>F19*33</f>
        <v>0</v>
      </c>
      <c r="G32" s="131">
        <f>SUM(C32:F32)</f>
        <v>0</v>
      </c>
      <c r="H32" s="84"/>
      <c r="I32" s="84"/>
      <c r="J32" s="87"/>
      <c r="K32" s="87"/>
      <c r="L32" s="87"/>
      <c r="M32" s="87"/>
      <c r="N32" s="87"/>
      <c r="O32" s="87"/>
    </row>
    <row r="33" spans="1:14" x14ac:dyDescent="0.25">
      <c r="A33" s="1"/>
      <c r="B33" s="26"/>
      <c r="C33" s="130"/>
      <c r="D33" s="139"/>
      <c r="E33" s="32"/>
      <c r="F33" s="130"/>
      <c r="G33" s="12"/>
      <c r="H33" s="12"/>
      <c r="I33" s="12"/>
      <c r="J33" s="76"/>
      <c r="K33" s="76"/>
      <c r="L33" s="76"/>
      <c r="M33" s="76"/>
      <c r="N33" s="76"/>
    </row>
    <row r="34" spans="1:14" x14ac:dyDescent="0.25">
      <c r="A34" s="1"/>
      <c r="B34" s="84" t="s">
        <v>247</v>
      </c>
      <c r="C34" s="130"/>
      <c r="D34" s="142"/>
      <c r="E34" s="84"/>
      <c r="F34" s="84"/>
      <c r="G34" s="12"/>
      <c r="H34" s="12"/>
      <c r="I34" s="131" t="s">
        <v>250</v>
      </c>
      <c r="J34" s="76"/>
      <c r="K34" s="76"/>
      <c r="L34" s="76"/>
      <c r="M34" s="76"/>
      <c r="N34" s="76"/>
    </row>
    <row r="35" spans="1:14" x14ac:dyDescent="0.25">
      <c r="A35" s="1"/>
      <c r="B35" s="13" t="s">
        <v>251</v>
      </c>
      <c r="C35" s="135">
        <f>C24*0.6</f>
        <v>0</v>
      </c>
      <c r="D35" s="127">
        <f>D24*1.3</f>
        <v>0</v>
      </c>
      <c r="E35" s="136">
        <f>E24*2</f>
        <v>0</v>
      </c>
      <c r="F35" s="135">
        <f>F24*4.4</f>
        <v>0</v>
      </c>
      <c r="G35" s="141">
        <f>G24*8.8</f>
        <v>0</v>
      </c>
      <c r="H35" s="141">
        <f>13.2*H24</f>
        <v>0</v>
      </c>
      <c r="I35" s="131">
        <f>SUM(C35:H35)</f>
        <v>0</v>
      </c>
      <c r="J35" s="76"/>
      <c r="K35" s="76"/>
      <c r="L35" s="76"/>
      <c r="M35" s="76"/>
      <c r="N35" s="76"/>
    </row>
    <row r="36" spans="1:14" x14ac:dyDescent="0.25">
      <c r="A36" s="1"/>
      <c r="B36" s="26"/>
      <c r="C36" s="140"/>
      <c r="D36" s="85"/>
      <c r="E36" s="88"/>
      <c r="F36" s="140"/>
      <c r="G36" s="12"/>
      <c r="H36" s="12"/>
      <c r="I36" s="12"/>
      <c r="J36" s="76"/>
      <c r="K36" s="76"/>
      <c r="L36" s="76"/>
      <c r="M36" s="76"/>
      <c r="N36" s="76"/>
    </row>
    <row r="37" spans="1:14" x14ac:dyDescent="0.25">
      <c r="A37" s="1"/>
      <c r="B37" s="1"/>
      <c r="C37" s="6"/>
      <c r="D37" s="1"/>
      <c r="E37" s="1"/>
      <c r="F37" s="1"/>
      <c r="G37" s="1"/>
      <c r="H37" s="1"/>
      <c r="I37" s="1"/>
      <c r="J37" s="76"/>
      <c r="K37" s="76"/>
      <c r="L37" s="76"/>
      <c r="M37" s="76"/>
      <c r="N37" s="76"/>
    </row>
    <row r="38" spans="1:14" x14ac:dyDescent="0.25">
      <c r="A38" s="193" t="s">
        <v>178</v>
      </c>
      <c r="B38" s="193"/>
      <c r="C38" s="193"/>
      <c r="D38" s="193"/>
      <c r="E38" s="193"/>
      <c r="F38" s="193"/>
      <c r="G38" s="193"/>
      <c r="H38" s="193"/>
      <c r="I38" s="193"/>
      <c r="J38" s="76"/>
      <c r="K38" s="76"/>
      <c r="L38" s="76"/>
      <c r="M38" s="76"/>
      <c r="N38" s="76"/>
    </row>
    <row r="39" spans="1:14" x14ac:dyDescent="0.25">
      <c r="A39" s="1"/>
      <c r="B39" s="1"/>
      <c r="C39" s="6"/>
      <c r="D39" s="1"/>
      <c r="E39" s="1"/>
      <c r="F39" s="1"/>
      <c r="G39" s="1"/>
      <c r="H39" s="1"/>
      <c r="I39" s="1"/>
      <c r="J39" s="76"/>
      <c r="K39" s="76"/>
      <c r="L39" s="76"/>
      <c r="M39" s="76"/>
      <c r="N39" s="76"/>
    </row>
    <row r="40" spans="1:14" ht="15.75" customHeight="1" x14ac:dyDescent="0.25">
      <c r="A40" s="1"/>
      <c r="B40" s="82" t="s">
        <v>179</v>
      </c>
      <c r="C40" s="6"/>
      <c r="D40" s="79"/>
      <c r="E40" s="90" t="s">
        <v>180</v>
      </c>
      <c r="F40" s="6"/>
      <c r="G40" s="1"/>
      <c r="H40" s="1"/>
      <c r="I40" s="1"/>
      <c r="J40" s="76"/>
      <c r="K40" s="76"/>
      <c r="L40" s="76"/>
      <c r="M40" s="76"/>
      <c r="N40" s="76"/>
    </row>
    <row r="41" spans="1:14" ht="24.75" customHeight="1" x14ac:dyDescent="0.25">
      <c r="A41" s="1"/>
      <c r="B41" s="186" t="s">
        <v>252</v>
      </c>
      <c r="C41" s="186"/>
      <c r="D41" s="186"/>
      <c r="E41" s="186"/>
      <c r="F41" s="186"/>
      <c r="G41" s="186"/>
      <c r="H41" s="186"/>
      <c r="I41" s="186"/>
      <c r="J41" s="76"/>
      <c r="K41" s="76"/>
      <c r="L41" s="76"/>
      <c r="M41" s="76"/>
      <c r="N41" s="76"/>
    </row>
    <row r="42" spans="1:14" x14ac:dyDescent="0.25">
      <c r="A42" s="1"/>
      <c r="B42" s="1"/>
      <c r="C42" s="6"/>
      <c r="D42" s="1"/>
      <c r="E42" s="1"/>
      <c r="F42" s="1"/>
      <c r="G42" s="1"/>
      <c r="H42" s="1"/>
      <c r="I42" s="1"/>
      <c r="J42" s="76"/>
      <c r="K42" s="76"/>
      <c r="L42" s="76"/>
      <c r="M42" s="76"/>
      <c r="N42" s="76"/>
    </row>
    <row r="43" spans="1:14" x14ac:dyDescent="0.25">
      <c r="A43" s="193" t="s">
        <v>181</v>
      </c>
      <c r="B43" s="193"/>
      <c r="C43" s="193"/>
      <c r="D43" s="193"/>
      <c r="E43" s="193"/>
      <c r="F43" s="193"/>
      <c r="G43" s="193"/>
      <c r="H43" s="193"/>
      <c r="I43" s="193"/>
      <c r="J43" s="76"/>
      <c r="K43" s="76"/>
      <c r="L43" s="76"/>
      <c r="M43" s="76"/>
      <c r="N43" s="76"/>
    </row>
    <row r="44" spans="1:14" x14ac:dyDescent="0.25">
      <c r="A44" s="1"/>
      <c r="B44" s="1"/>
      <c r="C44" s="1"/>
      <c r="D44" s="1"/>
      <c r="E44" s="1"/>
      <c r="F44" s="1"/>
      <c r="G44" s="1"/>
      <c r="H44" s="1"/>
      <c r="I44" s="1"/>
      <c r="J44" s="76"/>
      <c r="K44" s="76"/>
      <c r="L44" s="76"/>
      <c r="M44" s="76"/>
      <c r="N44" s="76"/>
    </row>
    <row r="45" spans="1:14" x14ac:dyDescent="0.25">
      <c r="A45" s="1"/>
      <c r="B45" s="82" t="s">
        <v>182</v>
      </c>
      <c r="C45" s="91"/>
      <c r="D45" s="92">
        <f>G32+I35</f>
        <v>0</v>
      </c>
      <c r="E45" s="12" t="s">
        <v>167</v>
      </c>
      <c r="F45" s="26"/>
      <c r="G45" s="92"/>
      <c r="I45" s="1"/>
      <c r="J45" s="76"/>
      <c r="K45" s="76"/>
      <c r="L45" s="76"/>
      <c r="M45" s="76"/>
      <c r="N45" s="76"/>
    </row>
    <row r="46" spans="1:14" ht="3.75" customHeight="1" x14ac:dyDescent="0.25">
      <c r="A46" s="1"/>
      <c r="B46" s="1"/>
      <c r="C46" s="6"/>
      <c r="D46" s="26"/>
      <c r="E46" s="12"/>
      <c r="F46" s="26"/>
      <c r="G46" s="26"/>
      <c r="I46" s="1"/>
      <c r="J46" s="76"/>
      <c r="K46" s="76"/>
      <c r="L46" s="76"/>
      <c r="M46" s="76"/>
      <c r="N46" s="76"/>
    </row>
    <row r="47" spans="1:14" x14ac:dyDescent="0.25">
      <c r="A47" s="1"/>
      <c r="B47" s="93" t="s">
        <v>183</v>
      </c>
      <c r="C47" s="6"/>
      <c r="D47" s="94">
        <f>IF(D45="","",D45*D12*D14)</f>
        <v>0</v>
      </c>
      <c r="E47" s="95" t="s">
        <v>184</v>
      </c>
      <c r="F47" s="26"/>
      <c r="G47" s="96"/>
      <c r="I47" s="1"/>
      <c r="J47" s="76"/>
      <c r="K47" s="76"/>
      <c r="L47" s="76"/>
      <c r="M47" s="76"/>
      <c r="N47" s="76"/>
    </row>
    <row r="48" spans="1:14" ht="3.75" customHeight="1" x14ac:dyDescent="0.25">
      <c r="A48" s="1"/>
      <c r="B48" s="82"/>
      <c r="C48" s="6"/>
      <c r="D48" s="26"/>
      <c r="E48" s="12"/>
      <c r="F48" s="26"/>
      <c r="G48" s="26"/>
      <c r="I48" s="1"/>
      <c r="J48" s="76"/>
      <c r="K48" s="76"/>
      <c r="L48" s="76"/>
      <c r="M48" s="76"/>
      <c r="N48" s="76"/>
    </row>
    <row r="49" spans="1:9" x14ac:dyDescent="0.25">
      <c r="A49" s="1"/>
      <c r="B49" s="93" t="s">
        <v>185</v>
      </c>
      <c r="C49" s="6"/>
      <c r="D49" s="97">
        <f>IF(D47="","",D47*D40)</f>
        <v>0</v>
      </c>
      <c r="E49" s="95" t="s">
        <v>186</v>
      </c>
      <c r="F49" s="26"/>
      <c r="G49" s="98"/>
      <c r="I49" s="1"/>
    </row>
    <row r="50" spans="1:9" ht="2.25" customHeight="1" x14ac:dyDescent="0.25">
      <c r="A50" s="1"/>
      <c r="B50" s="82"/>
      <c r="C50" s="75"/>
      <c r="D50" s="12"/>
      <c r="E50" s="12"/>
      <c r="F50" s="26"/>
      <c r="G50" s="12"/>
      <c r="I50" s="1"/>
    </row>
    <row r="51" spans="1:9" x14ac:dyDescent="0.25">
      <c r="A51" s="1"/>
      <c r="B51" s="82" t="s">
        <v>187</v>
      </c>
      <c r="C51" s="6"/>
      <c r="D51" s="97" t="str">
        <f>IF(D35=0,"",D35/D49)</f>
        <v/>
      </c>
      <c r="E51" s="12" t="s">
        <v>188</v>
      </c>
      <c r="F51" s="26"/>
      <c r="G51" s="12"/>
      <c r="I51" s="1"/>
    </row>
    <row r="52" spans="1:9" ht="2.25" customHeight="1" x14ac:dyDescent="0.25">
      <c r="A52" s="1"/>
      <c r="B52" s="99"/>
      <c r="C52" s="6"/>
      <c r="D52" s="12"/>
      <c r="E52" s="12"/>
      <c r="F52" s="26"/>
      <c r="G52" s="12"/>
      <c r="I52" s="1"/>
    </row>
    <row r="53" spans="1:9" ht="16.5" x14ac:dyDescent="0.25">
      <c r="A53" s="1"/>
      <c r="B53" s="100" t="s">
        <v>189</v>
      </c>
      <c r="C53" s="6"/>
      <c r="D53" s="97" t="str">
        <f>IF(D47=0,"",D47*D54)</f>
        <v/>
      </c>
      <c r="E53" s="101" t="s">
        <v>190</v>
      </c>
      <c r="F53" s="26"/>
      <c r="G53" s="98"/>
      <c r="I53" s="6"/>
    </row>
    <row r="54" spans="1:9" ht="15.75" customHeight="1" x14ac:dyDescent="0.25">
      <c r="A54" s="1"/>
      <c r="B54" s="102" t="s">
        <v>191</v>
      </c>
      <c r="C54" s="6"/>
      <c r="D54" s="103">
        <v>0.499</v>
      </c>
      <c r="E54" s="103" t="s">
        <v>192</v>
      </c>
      <c r="F54" s="26"/>
      <c r="G54" s="12"/>
      <c r="H54" s="12"/>
      <c r="I54" s="1"/>
    </row>
    <row r="55" spans="1:9" x14ac:dyDescent="0.25">
      <c r="A55" s="1"/>
      <c r="B55" s="104" t="s">
        <v>193</v>
      </c>
      <c r="C55" s="6"/>
      <c r="D55" s="12"/>
      <c r="E55" s="12"/>
      <c r="F55" s="26"/>
      <c r="G55" s="12"/>
      <c r="H55" s="12"/>
      <c r="I55" s="1"/>
    </row>
    <row r="56" spans="1:9" x14ac:dyDescent="0.25">
      <c r="A56" s="1"/>
      <c r="B56" s="1"/>
      <c r="C56" s="1"/>
      <c r="D56" s="1"/>
      <c r="E56" s="1"/>
      <c r="F56" s="1"/>
      <c r="G56" s="1"/>
      <c r="H56" s="1"/>
      <c r="I56" s="1"/>
    </row>
  </sheetData>
  <mergeCells count="7">
    <mergeCell ref="A29:I29"/>
    <mergeCell ref="A38:I38"/>
    <mergeCell ref="B41:I41"/>
    <mergeCell ref="A43:I43"/>
    <mergeCell ref="B2:I2"/>
    <mergeCell ref="A6:I6"/>
    <mergeCell ref="A16:I16"/>
  </mergeCells>
  <dataValidations count="1">
    <dataValidation type="list" allowBlank="1" showInputMessage="1" showErrorMessage="1" sqref="D8">
      <formula1>"6,8"</formula1>
    </dataValidation>
  </dataValidations>
  <pageMargins left="0.7" right="0.7" top="1.63625" bottom="0.75" header="0.3" footer="0.3"/>
  <pageSetup scale="77" fitToHeight="0" orientation="portrait" horizontalDpi="0" verticalDpi="0" r:id="rId1"/>
  <headerFooter>
    <oddHeader>&amp;C&amp;G&amp;R&amp;"Arial,Negrita Cursiva"SISTEMAS ELECTROMOTRICES</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N69"/>
  <sheetViews>
    <sheetView workbookViewId="0">
      <selection activeCell="J3" sqref="J3"/>
    </sheetView>
  </sheetViews>
  <sheetFormatPr baseColWidth="10" defaultRowHeight="12.75" x14ac:dyDescent="0.2"/>
  <cols>
    <col min="1" max="16384" width="11.42578125" style="8"/>
  </cols>
  <sheetData>
    <row r="1" spans="1:11" x14ac:dyDescent="0.2">
      <c r="A1" s="8" t="s">
        <v>21</v>
      </c>
    </row>
    <row r="2" spans="1:11" x14ac:dyDescent="0.2">
      <c r="F2" s="8" t="s">
        <v>26</v>
      </c>
      <c r="H2" s="8" t="s">
        <v>30</v>
      </c>
      <c r="I2" s="8" t="s">
        <v>31</v>
      </c>
      <c r="J2" s="8" t="s">
        <v>32</v>
      </c>
    </row>
    <row r="3" spans="1:11" x14ac:dyDescent="0.2">
      <c r="A3" s="8" t="s">
        <v>22</v>
      </c>
      <c r="C3" s="8" t="s">
        <v>24</v>
      </c>
      <c r="F3" s="8" t="s">
        <v>29</v>
      </c>
      <c r="H3" s="8" t="e">
        <f>IF(C4=1,#REF!/60,#REF!)</f>
        <v>#REF!</v>
      </c>
      <c r="I3" s="8" t="e">
        <f>IF(C5=1,#REF!/60,#REF!)</f>
        <v>#REF!</v>
      </c>
      <c r="J3" s="15" t="e">
        <f>IF(I3=0,0,IF('detector presencia'!I3&lt;=#REF!,#REF!/'detector presencia'!I3*('detector presencia'!H3+#REF!/60),'detector presencia'!H3+#REF!/60))</f>
        <v>#REF!</v>
      </c>
      <c r="K3" s="8" t="s">
        <v>33</v>
      </c>
    </row>
    <row r="4" spans="1:11" x14ac:dyDescent="0.2">
      <c r="A4" s="8" t="s">
        <v>23</v>
      </c>
      <c r="C4" s="8">
        <v>2</v>
      </c>
      <c r="D4" s="8">
        <v>1</v>
      </c>
      <c r="E4" s="8">
        <v>1</v>
      </c>
      <c r="F4" s="8" t="s">
        <v>27</v>
      </c>
      <c r="H4" s="8" t="e">
        <f>IF(D4=1,#REF!/60,#REF!)</f>
        <v>#REF!</v>
      </c>
      <c r="I4" s="8" t="e">
        <f>IF(D5=1,#REF!/60,#REF!)</f>
        <v>#REF!</v>
      </c>
      <c r="J4" s="15" t="e">
        <f>IF(I4=0,0,IF('detector presencia'!I4&lt;=('detector presencia'!I3-'detector presencia'!H3),('detector presencia'!I3-'detector presencia'!H3)/'detector presencia'!I4*('detector presencia'!H4+#REF!/60)*#REF!/'detector presencia'!I3,('detector presencia'!H4+#REF!/60)*#REF!/'detector presencia'!I3))</f>
        <v>#REF!</v>
      </c>
      <c r="K4" s="8" t="s">
        <v>33</v>
      </c>
    </row>
    <row r="5" spans="1:11" x14ac:dyDescent="0.2">
      <c r="C5" s="8">
        <v>2</v>
      </c>
      <c r="D5" s="8">
        <v>1</v>
      </c>
      <c r="E5" s="8">
        <v>2</v>
      </c>
      <c r="F5" s="8" t="s">
        <v>28</v>
      </c>
      <c r="H5" s="8" t="e">
        <f>IF(E4=1,#REF!/60,#REF!)</f>
        <v>#REF!</v>
      </c>
      <c r="I5" s="8" t="e">
        <f>IF(E5=1,#REF!/60,#REF!)</f>
        <v>#REF!</v>
      </c>
      <c r="J5" s="8" t="e">
        <f>IF(I5=0,0,IF('detector presencia'!I5&lt;=24-#REF!,(24-#REF!)/I5*(H5+#REF!/60),H5+#REF!/60))</f>
        <v>#REF!</v>
      </c>
      <c r="K5" s="8" t="s">
        <v>33</v>
      </c>
    </row>
    <row r="6" spans="1:11" x14ac:dyDescent="0.2">
      <c r="J6" s="15" t="e">
        <f>SUM(J3:J5)</f>
        <v>#REF!</v>
      </c>
      <c r="K6" s="8" t="s">
        <v>33</v>
      </c>
    </row>
    <row r="8" spans="1:11" x14ac:dyDescent="0.2">
      <c r="A8" s="8" t="s">
        <v>3</v>
      </c>
    </row>
    <row r="10" spans="1:11" x14ac:dyDescent="0.2">
      <c r="A10" s="8" t="s">
        <v>12</v>
      </c>
      <c r="C10" s="8" t="s">
        <v>24</v>
      </c>
      <c r="D10" s="8" t="s">
        <v>38</v>
      </c>
    </row>
    <row r="11" spans="1:11" x14ac:dyDescent="0.2">
      <c r="A11" s="8" t="s">
        <v>46</v>
      </c>
      <c r="C11" s="8">
        <v>1</v>
      </c>
      <c r="D11" s="8" t="str">
        <f>INDEX(A10:A17,C11,1)</f>
        <v>Incandescentes</v>
      </c>
    </row>
    <row r="12" spans="1:11" x14ac:dyDescent="0.2">
      <c r="A12" s="8" t="s">
        <v>47</v>
      </c>
    </row>
    <row r="13" spans="1:11" x14ac:dyDescent="0.2">
      <c r="A13" s="8" t="s">
        <v>34</v>
      </c>
    </row>
    <row r="14" spans="1:11" x14ac:dyDescent="0.2">
      <c r="A14" s="8" t="s">
        <v>35</v>
      </c>
    </row>
    <row r="15" spans="1:11" x14ac:dyDescent="0.2">
      <c r="A15" s="8" t="s">
        <v>36</v>
      </c>
    </row>
    <row r="16" spans="1:11" x14ac:dyDescent="0.2">
      <c r="A16" s="8" t="s">
        <v>37</v>
      </c>
    </row>
    <row r="17" spans="1:118" x14ac:dyDescent="0.2">
      <c r="A17" s="8" t="s">
        <v>14</v>
      </c>
    </row>
    <row r="20" spans="1:118" x14ac:dyDescent="0.2">
      <c r="A20" s="8" t="s">
        <v>4</v>
      </c>
    </row>
    <row r="22" spans="1:118" x14ac:dyDescent="0.2">
      <c r="A22" s="8" t="s">
        <v>39</v>
      </c>
      <c r="D22" s="8" t="s">
        <v>24</v>
      </c>
      <c r="E22" s="8" t="s">
        <v>13</v>
      </c>
    </row>
    <row r="23" spans="1:118" x14ac:dyDescent="0.2">
      <c r="A23" s="8" t="s">
        <v>40</v>
      </c>
      <c r="D23" s="8">
        <v>1</v>
      </c>
      <c r="E23" s="8" t="str">
        <f>INDEX(A22:A25,D23,1)</f>
        <v>(ninguno)</v>
      </c>
    </row>
    <row r="24" spans="1:118" x14ac:dyDescent="0.2">
      <c r="A24" s="8" t="s">
        <v>41</v>
      </c>
    </row>
    <row r="25" spans="1:118" x14ac:dyDescent="0.2">
      <c r="A25" s="8" t="s">
        <v>42</v>
      </c>
    </row>
    <row r="27" spans="1:118" x14ac:dyDescent="0.2">
      <c r="A27" s="8" t="s">
        <v>43</v>
      </c>
      <c r="F27" s="8" t="s">
        <v>45</v>
      </c>
    </row>
    <row r="28" spans="1:118" x14ac:dyDescent="0.2">
      <c r="C28" s="11" t="s">
        <v>44</v>
      </c>
      <c r="D28" s="11" t="s">
        <v>15</v>
      </c>
      <c r="E28" s="11" t="s">
        <v>16</v>
      </c>
      <c r="F28" s="11">
        <v>4</v>
      </c>
      <c r="G28" s="11">
        <v>5</v>
      </c>
      <c r="H28" s="11">
        <v>6</v>
      </c>
      <c r="I28" s="11">
        <v>7</v>
      </c>
      <c r="J28" s="11">
        <v>8</v>
      </c>
      <c r="K28" s="11">
        <v>9</v>
      </c>
      <c r="L28" s="11">
        <v>10</v>
      </c>
      <c r="M28" s="11">
        <v>11</v>
      </c>
      <c r="N28" s="11">
        <v>12</v>
      </c>
      <c r="O28" s="11">
        <v>13</v>
      </c>
      <c r="P28" s="11">
        <v>14</v>
      </c>
      <c r="Q28" s="11">
        <v>15</v>
      </c>
      <c r="R28" s="11">
        <v>16</v>
      </c>
      <c r="S28" s="11">
        <v>18</v>
      </c>
      <c r="T28" s="11">
        <v>20</v>
      </c>
      <c r="U28" s="11">
        <v>21</v>
      </c>
      <c r="V28" s="11">
        <v>22</v>
      </c>
      <c r="W28" s="11">
        <v>23</v>
      </c>
      <c r="X28" s="11">
        <v>24</v>
      </c>
      <c r="Y28" s="11">
        <v>25</v>
      </c>
      <c r="Z28" s="11">
        <v>26</v>
      </c>
      <c r="AA28" s="11">
        <v>28</v>
      </c>
      <c r="AB28" s="11">
        <v>30</v>
      </c>
      <c r="AC28" s="11">
        <v>32</v>
      </c>
      <c r="AD28" s="11">
        <v>35</v>
      </c>
      <c r="AE28" s="11">
        <v>36</v>
      </c>
      <c r="AF28" s="11">
        <v>37</v>
      </c>
      <c r="AG28" s="11">
        <v>38</v>
      </c>
      <c r="AH28" s="11">
        <v>39</v>
      </c>
      <c r="AI28" s="11">
        <v>40</v>
      </c>
      <c r="AJ28" s="11">
        <v>42</v>
      </c>
      <c r="AK28" s="11">
        <v>48</v>
      </c>
      <c r="AL28" s="11">
        <v>49</v>
      </c>
      <c r="AM28" s="11">
        <v>50</v>
      </c>
      <c r="AN28" s="11">
        <v>54</v>
      </c>
      <c r="AO28" s="11">
        <v>55</v>
      </c>
      <c r="AP28" s="11">
        <v>58</v>
      </c>
      <c r="AQ28" s="11">
        <v>60</v>
      </c>
      <c r="AR28" s="11">
        <v>65</v>
      </c>
      <c r="AS28" s="11">
        <v>70</v>
      </c>
      <c r="AT28" s="11">
        <v>75</v>
      </c>
      <c r="AU28" s="11">
        <v>80</v>
      </c>
      <c r="AV28" s="11">
        <v>100</v>
      </c>
      <c r="AW28" s="11">
        <v>115</v>
      </c>
      <c r="AX28" s="11">
        <v>120</v>
      </c>
      <c r="AY28" s="11">
        <v>125</v>
      </c>
      <c r="AZ28" s="11">
        <v>140</v>
      </c>
      <c r="BA28" s="11">
        <v>150</v>
      </c>
      <c r="BB28" s="11">
        <v>200</v>
      </c>
      <c r="BC28" s="11">
        <v>250</v>
      </c>
      <c r="BD28" s="11">
        <v>300</v>
      </c>
      <c r="BE28" s="11">
        <v>400</v>
      </c>
      <c r="BF28" s="11">
        <v>500</v>
      </c>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c r="DJ28" s="11"/>
      <c r="DK28" s="11"/>
      <c r="DL28" s="11"/>
      <c r="DM28" s="11"/>
      <c r="DN28" s="11"/>
    </row>
    <row r="29" spans="1:118" x14ac:dyDescent="0.2">
      <c r="A29" s="8" t="s">
        <v>12</v>
      </c>
      <c r="C29" s="11"/>
      <c r="D29" s="16"/>
      <c r="E29" s="16"/>
      <c r="F29" s="11" t="s">
        <v>17</v>
      </c>
      <c r="G29" s="11" t="s">
        <v>17</v>
      </c>
      <c r="H29" s="11" t="s">
        <v>17</v>
      </c>
      <c r="I29" s="11" t="s">
        <v>17</v>
      </c>
      <c r="J29" s="11" t="s">
        <v>17</v>
      </c>
      <c r="K29" s="11" t="s">
        <v>17</v>
      </c>
      <c r="L29" s="11" t="s">
        <v>17</v>
      </c>
      <c r="M29" s="11" t="s">
        <v>17</v>
      </c>
      <c r="N29" s="11" t="s">
        <v>17</v>
      </c>
      <c r="O29" s="11" t="s">
        <v>17</v>
      </c>
      <c r="P29" s="11" t="s">
        <v>17</v>
      </c>
      <c r="Q29" s="11" t="s">
        <v>18</v>
      </c>
      <c r="R29" s="11" t="s">
        <v>17</v>
      </c>
      <c r="S29" s="11" t="s">
        <v>17</v>
      </c>
      <c r="T29" s="11" t="s">
        <v>18</v>
      </c>
      <c r="U29" s="11" t="s">
        <v>17</v>
      </c>
      <c r="V29" s="11" t="s">
        <v>17</v>
      </c>
      <c r="W29" s="11" t="s">
        <v>17</v>
      </c>
      <c r="X29" s="11" t="s">
        <v>17</v>
      </c>
      <c r="Y29" s="11" t="s">
        <v>18</v>
      </c>
      <c r="Z29" s="11" t="s">
        <v>17</v>
      </c>
      <c r="AA29" s="11" t="s">
        <v>17</v>
      </c>
      <c r="AB29" s="11" t="s">
        <v>18</v>
      </c>
      <c r="AC29" s="11" t="s">
        <v>17</v>
      </c>
      <c r="AD29" s="11" t="s">
        <v>17</v>
      </c>
      <c r="AE29" s="11" t="s">
        <v>17</v>
      </c>
      <c r="AF29" s="11" t="s">
        <v>17</v>
      </c>
      <c r="AG29" s="11" t="s">
        <v>17</v>
      </c>
      <c r="AH29" s="11" t="s">
        <v>17</v>
      </c>
      <c r="AI29" s="11">
        <v>1.18</v>
      </c>
      <c r="AJ29" s="11" t="s">
        <v>17</v>
      </c>
      <c r="AK29" s="14" t="s">
        <v>17</v>
      </c>
      <c r="AL29" s="11" t="s">
        <v>17</v>
      </c>
      <c r="AM29" s="11" t="s">
        <v>17</v>
      </c>
      <c r="AN29" s="11" t="s">
        <v>17</v>
      </c>
      <c r="AO29" s="11" t="s">
        <v>17</v>
      </c>
      <c r="AP29" s="11" t="s">
        <v>17</v>
      </c>
      <c r="AQ29" s="11">
        <v>1.32</v>
      </c>
      <c r="AR29" s="11" t="s">
        <v>17</v>
      </c>
      <c r="AS29" s="11" t="s">
        <v>17</v>
      </c>
      <c r="AT29" s="11">
        <v>1.68</v>
      </c>
      <c r="AU29" s="11" t="s">
        <v>18</v>
      </c>
      <c r="AV29" s="11">
        <v>1.68</v>
      </c>
      <c r="AW29" s="11" t="s">
        <v>17</v>
      </c>
      <c r="AX29" s="11" t="s">
        <v>18</v>
      </c>
      <c r="AY29" s="11" t="s">
        <v>17</v>
      </c>
      <c r="AZ29" s="11" t="s">
        <v>17</v>
      </c>
      <c r="BA29" s="11">
        <v>1.69</v>
      </c>
      <c r="BB29" s="11">
        <v>2.02</v>
      </c>
      <c r="BC29" s="11" t="s">
        <v>17</v>
      </c>
      <c r="BD29" s="11" t="s">
        <v>18</v>
      </c>
      <c r="BE29" s="11" t="s">
        <v>17</v>
      </c>
      <c r="BF29" s="11" t="s">
        <v>18</v>
      </c>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c r="DJ29" s="11"/>
      <c r="DK29" s="11"/>
      <c r="DL29" s="11"/>
      <c r="DM29" s="11"/>
      <c r="DN29" s="11"/>
    </row>
    <row r="30" spans="1:118" x14ac:dyDescent="0.2">
      <c r="A30" s="8" t="s">
        <v>46</v>
      </c>
      <c r="C30" s="16">
        <v>3.86</v>
      </c>
      <c r="D30" s="16"/>
      <c r="E30" s="16"/>
      <c r="F30" s="11" t="s">
        <v>17</v>
      </c>
      <c r="G30" s="11" t="s">
        <v>17</v>
      </c>
      <c r="H30" s="11" t="s">
        <v>17</v>
      </c>
      <c r="I30" s="11" t="s">
        <v>17</v>
      </c>
      <c r="J30" s="11" t="s">
        <v>17</v>
      </c>
      <c r="K30" s="11" t="s">
        <v>17</v>
      </c>
      <c r="L30" s="11" t="s">
        <v>17</v>
      </c>
      <c r="M30" s="11" t="s">
        <v>17</v>
      </c>
      <c r="N30" s="11" t="s">
        <v>17</v>
      </c>
      <c r="O30" s="11" t="s">
        <v>17</v>
      </c>
      <c r="P30" s="11" t="s">
        <v>17</v>
      </c>
      <c r="Q30" s="11" t="s">
        <v>17</v>
      </c>
      <c r="R30" s="11" t="s">
        <v>17</v>
      </c>
      <c r="S30" s="11" t="s">
        <v>17</v>
      </c>
      <c r="T30" s="11" t="s">
        <v>17</v>
      </c>
      <c r="U30" s="11" t="s">
        <v>17</v>
      </c>
      <c r="V30" s="11" t="s">
        <v>17</v>
      </c>
      <c r="W30" s="11" t="s">
        <v>17</v>
      </c>
      <c r="X30" s="11" t="s">
        <v>17</v>
      </c>
      <c r="Y30" s="11" t="s">
        <v>17</v>
      </c>
      <c r="Z30" s="11" t="s">
        <v>17</v>
      </c>
      <c r="AA30" s="11" t="s">
        <v>17</v>
      </c>
      <c r="AB30" s="11" t="s">
        <v>17</v>
      </c>
      <c r="AC30" s="11" t="s">
        <v>17</v>
      </c>
      <c r="AD30" s="11" t="s">
        <v>17</v>
      </c>
      <c r="AE30" s="11" t="s">
        <v>17</v>
      </c>
      <c r="AF30" s="11" t="s">
        <v>17</v>
      </c>
      <c r="AG30" s="11" t="s">
        <v>17</v>
      </c>
      <c r="AH30" s="11" t="s">
        <v>17</v>
      </c>
      <c r="AI30" s="11" t="s">
        <v>17</v>
      </c>
      <c r="AJ30" s="11" t="s">
        <v>17</v>
      </c>
      <c r="AK30" s="14" t="s">
        <v>17</v>
      </c>
      <c r="AL30" s="11" t="s">
        <v>17</v>
      </c>
      <c r="AM30" s="11" t="s">
        <v>17</v>
      </c>
      <c r="AN30" s="11" t="s">
        <v>17</v>
      </c>
      <c r="AO30" s="11" t="s">
        <v>17</v>
      </c>
      <c r="AP30" s="11" t="s">
        <v>17</v>
      </c>
      <c r="AQ30" s="11" t="s">
        <v>17</v>
      </c>
      <c r="AR30" s="11" t="s">
        <v>17</v>
      </c>
      <c r="AS30" s="11" t="s">
        <v>17</v>
      </c>
      <c r="AT30" s="11" t="s">
        <v>17</v>
      </c>
      <c r="AU30" s="11" t="s">
        <v>17</v>
      </c>
      <c r="AV30" s="11" t="s">
        <v>17</v>
      </c>
      <c r="AW30" s="11" t="s">
        <v>17</v>
      </c>
      <c r="AX30" s="11" t="s">
        <v>17</v>
      </c>
      <c r="AY30" s="11" t="s">
        <v>17</v>
      </c>
      <c r="AZ30" s="11" t="s">
        <v>17</v>
      </c>
      <c r="BA30" s="11" t="s">
        <v>17</v>
      </c>
      <c r="BB30" s="11" t="s">
        <v>17</v>
      </c>
      <c r="BC30" s="11" t="s">
        <v>17</v>
      </c>
      <c r="BD30" s="11" t="s">
        <v>17</v>
      </c>
      <c r="BE30" s="11" t="s">
        <v>17</v>
      </c>
      <c r="BF30" s="11" t="s">
        <v>17</v>
      </c>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c r="DJ30" s="11"/>
      <c r="DK30" s="11"/>
      <c r="DL30" s="11"/>
      <c r="DM30" s="11"/>
      <c r="DN30" s="11"/>
    </row>
    <row r="31" spans="1:118" x14ac:dyDescent="0.2">
      <c r="A31" s="8" t="s">
        <v>47</v>
      </c>
      <c r="C31" s="16">
        <v>5.95</v>
      </c>
      <c r="D31" s="16"/>
      <c r="E31" s="16"/>
      <c r="F31" s="11" t="s">
        <v>17</v>
      </c>
      <c r="G31" s="11" t="s">
        <v>17</v>
      </c>
      <c r="H31" s="11" t="s">
        <v>17</v>
      </c>
      <c r="I31" s="11" t="s">
        <v>17</v>
      </c>
      <c r="J31" s="11" t="s">
        <v>17</v>
      </c>
      <c r="K31" s="11" t="s">
        <v>17</v>
      </c>
      <c r="L31" s="11" t="s">
        <v>17</v>
      </c>
      <c r="M31" s="11" t="s">
        <v>17</v>
      </c>
      <c r="N31" s="11" t="s">
        <v>17</v>
      </c>
      <c r="O31" s="11" t="s">
        <v>17</v>
      </c>
      <c r="P31" s="11" t="s">
        <v>17</v>
      </c>
      <c r="Q31" s="11" t="s">
        <v>17</v>
      </c>
      <c r="R31" s="11" t="s">
        <v>17</v>
      </c>
      <c r="S31" s="11" t="s">
        <v>17</v>
      </c>
      <c r="T31" s="11" t="s">
        <v>17</v>
      </c>
      <c r="U31" s="11" t="s">
        <v>17</v>
      </c>
      <c r="V31" s="11" t="s">
        <v>17</v>
      </c>
      <c r="W31" s="11" t="s">
        <v>17</v>
      </c>
      <c r="X31" s="11" t="s">
        <v>17</v>
      </c>
      <c r="Y31" s="11" t="s">
        <v>17</v>
      </c>
      <c r="Z31" s="11" t="s">
        <v>17</v>
      </c>
      <c r="AA31" s="11" t="s">
        <v>17</v>
      </c>
      <c r="AB31" s="11" t="s">
        <v>17</v>
      </c>
      <c r="AC31" s="11" t="s">
        <v>17</v>
      </c>
      <c r="AD31" s="11" t="s">
        <v>17</v>
      </c>
      <c r="AE31" s="11" t="s">
        <v>17</v>
      </c>
      <c r="AF31" s="11" t="s">
        <v>17</v>
      </c>
      <c r="AG31" s="11" t="s">
        <v>17</v>
      </c>
      <c r="AH31" s="11" t="s">
        <v>17</v>
      </c>
      <c r="AI31" s="11" t="s">
        <v>17</v>
      </c>
      <c r="AJ31" s="11" t="s">
        <v>17</v>
      </c>
      <c r="AK31" s="14" t="s">
        <v>17</v>
      </c>
      <c r="AL31" s="11" t="s">
        <v>17</v>
      </c>
      <c r="AM31" s="11" t="s">
        <v>17</v>
      </c>
      <c r="AN31" s="11" t="s">
        <v>17</v>
      </c>
      <c r="AO31" s="11" t="s">
        <v>17</v>
      </c>
      <c r="AP31" s="11" t="s">
        <v>17</v>
      </c>
      <c r="AQ31" s="11" t="s">
        <v>17</v>
      </c>
      <c r="AR31" s="11" t="s">
        <v>17</v>
      </c>
      <c r="AS31" s="11" t="s">
        <v>17</v>
      </c>
      <c r="AT31" s="11" t="s">
        <v>17</v>
      </c>
      <c r="AU31" s="11" t="s">
        <v>17</v>
      </c>
      <c r="AV31" s="11" t="s">
        <v>17</v>
      </c>
      <c r="AW31" s="11" t="s">
        <v>17</v>
      </c>
      <c r="AX31" s="11" t="s">
        <v>17</v>
      </c>
      <c r="AY31" s="11" t="s">
        <v>17</v>
      </c>
      <c r="AZ31" s="11" t="s">
        <v>17</v>
      </c>
      <c r="BA31" s="11" t="s">
        <v>17</v>
      </c>
      <c r="BB31" s="11" t="s">
        <v>17</v>
      </c>
      <c r="BC31" s="11" t="s">
        <v>17</v>
      </c>
      <c r="BD31" s="11" t="s">
        <v>17</v>
      </c>
      <c r="BE31" s="11" t="s">
        <v>17</v>
      </c>
      <c r="BF31" s="11" t="s">
        <v>17</v>
      </c>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row>
    <row r="32" spans="1:118" x14ac:dyDescent="0.2">
      <c r="A32" s="8" t="s">
        <v>34</v>
      </c>
      <c r="C32" s="17"/>
      <c r="D32" s="16"/>
      <c r="E32" s="16"/>
      <c r="F32" s="17" t="s">
        <v>18</v>
      </c>
      <c r="G32" s="11" t="s">
        <v>17</v>
      </c>
      <c r="H32" s="11" t="s">
        <v>18</v>
      </c>
      <c r="I32" s="11" t="s">
        <v>17</v>
      </c>
      <c r="J32" s="11" t="s">
        <v>18</v>
      </c>
      <c r="K32" s="11" t="s">
        <v>17</v>
      </c>
      <c r="L32" s="11" t="s">
        <v>17</v>
      </c>
      <c r="M32" s="11" t="s">
        <v>17</v>
      </c>
      <c r="N32" s="11" t="s">
        <v>17</v>
      </c>
      <c r="O32" s="11" t="s">
        <v>18</v>
      </c>
      <c r="P32" s="11" t="s">
        <v>18</v>
      </c>
      <c r="Q32" s="11" t="s">
        <v>18</v>
      </c>
      <c r="R32" s="11" t="s">
        <v>17</v>
      </c>
      <c r="S32" s="11">
        <v>20.2</v>
      </c>
      <c r="T32" s="11" t="s">
        <v>18</v>
      </c>
      <c r="U32" s="11" t="s">
        <v>17</v>
      </c>
      <c r="V32" s="11" t="s">
        <v>18</v>
      </c>
      <c r="W32" s="11" t="s">
        <v>18</v>
      </c>
      <c r="X32" s="11" t="s">
        <v>17</v>
      </c>
      <c r="Y32" s="11" t="s">
        <v>17</v>
      </c>
      <c r="Z32" s="11" t="s">
        <v>17</v>
      </c>
      <c r="AA32" s="11" t="s">
        <v>17</v>
      </c>
      <c r="AB32" s="11" t="s">
        <v>18</v>
      </c>
      <c r="AC32" s="11" t="s">
        <v>18</v>
      </c>
      <c r="AD32" s="11"/>
      <c r="AE32" s="11">
        <v>20.2</v>
      </c>
      <c r="AF32" s="11" t="s">
        <v>17</v>
      </c>
      <c r="AG32" s="11" t="s">
        <v>17</v>
      </c>
      <c r="AH32" s="11" t="s">
        <v>17</v>
      </c>
      <c r="AI32" s="11" t="s">
        <v>18</v>
      </c>
      <c r="AJ32" s="11" t="s">
        <v>17</v>
      </c>
      <c r="AK32" s="14" t="s">
        <v>17</v>
      </c>
      <c r="AL32" s="11"/>
      <c r="AM32" s="11"/>
      <c r="AN32" s="11" t="s">
        <v>17</v>
      </c>
      <c r="AO32" s="11" t="s">
        <v>17</v>
      </c>
      <c r="AP32" s="11">
        <v>24.3</v>
      </c>
      <c r="AQ32" s="11" t="s">
        <v>17</v>
      </c>
      <c r="AR32" s="11" t="s">
        <v>18</v>
      </c>
      <c r="AS32" s="11" t="s">
        <v>17</v>
      </c>
      <c r="AT32" s="11" t="s">
        <v>17</v>
      </c>
      <c r="AU32" s="11" t="s">
        <v>17</v>
      </c>
      <c r="AV32" s="11" t="s">
        <v>17</v>
      </c>
      <c r="AW32" s="11" t="s">
        <v>18</v>
      </c>
      <c r="AX32" s="11" t="s">
        <v>17</v>
      </c>
      <c r="AY32" s="11" t="s">
        <v>17</v>
      </c>
      <c r="AZ32" s="11" t="s">
        <v>18</v>
      </c>
      <c r="BA32" s="11" t="s">
        <v>17</v>
      </c>
      <c r="BB32" s="11" t="s">
        <v>17</v>
      </c>
      <c r="BC32" s="11" t="s">
        <v>17</v>
      </c>
      <c r="BD32" s="11" t="s">
        <v>17</v>
      </c>
      <c r="BE32" s="11" t="s">
        <v>17</v>
      </c>
      <c r="BF32" s="11" t="s">
        <v>17</v>
      </c>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row>
    <row r="33" spans="1:118" x14ac:dyDescent="0.2">
      <c r="A33" s="8" t="s">
        <v>35</v>
      </c>
      <c r="C33" s="17"/>
      <c r="D33" s="16"/>
      <c r="E33" s="16"/>
      <c r="F33" s="11" t="s">
        <v>17</v>
      </c>
      <c r="G33" s="11" t="s">
        <v>17</v>
      </c>
      <c r="H33" s="11" t="s">
        <v>18</v>
      </c>
      <c r="I33" s="11" t="s">
        <v>17</v>
      </c>
      <c r="J33" s="11" t="s">
        <v>18</v>
      </c>
      <c r="K33" s="11" t="s">
        <v>17</v>
      </c>
      <c r="L33" s="11" t="s">
        <v>17</v>
      </c>
      <c r="M33" s="11" t="s">
        <v>17</v>
      </c>
      <c r="N33" s="11" t="s">
        <v>17</v>
      </c>
      <c r="O33" s="11" t="s">
        <v>18</v>
      </c>
      <c r="P33" s="11">
        <v>7.15</v>
      </c>
      <c r="Q33" s="11" t="s">
        <v>18</v>
      </c>
      <c r="R33" s="11" t="s">
        <v>18</v>
      </c>
      <c r="S33" s="11">
        <v>5.9</v>
      </c>
      <c r="T33" s="11" t="s">
        <v>18</v>
      </c>
      <c r="U33" s="11">
        <v>7.4</v>
      </c>
      <c r="V33" s="11" t="s">
        <v>17</v>
      </c>
      <c r="W33" s="11" t="s">
        <v>18</v>
      </c>
      <c r="X33" s="11">
        <v>7.25</v>
      </c>
      <c r="Y33" s="11" t="s">
        <v>17</v>
      </c>
      <c r="Z33" s="11" t="s">
        <v>17</v>
      </c>
      <c r="AA33" s="11">
        <v>7.15</v>
      </c>
      <c r="AB33" s="11" t="s">
        <v>18</v>
      </c>
      <c r="AC33" s="11" t="s">
        <v>18</v>
      </c>
      <c r="AD33" s="11">
        <v>7.75</v>
      </c>
      <c r="AE33" s="11">
        <v>5.9</v>
      </c>
      <c r="AF33" s="11" t="s">
        <v>17</v>
      </c>
      <c r="AG33" s="11" t="s">
        <v>18</v>
      </c>
      <c r="AH33" s="11">
        <v>8.0500000000000007</v>
      </c>
      <c r="AI33" s="11" t="s">
        <v>18</v>
      </c>
      <c r="AJ33" s="11" t="s">
        <v>17</v>
      </c>
      <c r="AK33" s="14" t="s">
        <v>17</v>
      </c>
      <c r="AL33" s="11">
        <v>8.15</v>
      </c>
      <c r="AM33" s="11" t="s">
        <v>18</v>
      </c>
      <c r="AN33" s="11">
        <v>8.15</v>
      </c>
      <c r="AO33" s="11" t="s">
        <v>17</v>
      </c>
      <c r="AP33" s="11">
        <v>7</v>
      </c>
      <c r="AQ33" s="11" t="s">
        <v>17</v>
      </c>
      <c r="AR33" s="11" t="s">
        <v>18</v>
      </c>
      <c r="AS33" s="11" t="s">
        <v>17</v>
      </c>
      <c r="AT33" s="11" t="s">
        <v>17</v>
      </c>
      <c r="AU33" s="11">
        <v>9.15</v>
      </c>
      <c r="AV33" s="11" t="s">
        <v>17</v>
      </c>
      <c r="AW33" s="11" t="s">
        <v>17</v>
      </c>
      <c r="AX33" s="11" t="s">
        <v>17</v>
      </c>
      <c r="AY33" s="11" t="s">
        <v>17</v>
      </c>
      <c r="AZ33" s="11" t="s">
        <v>17</v>
      </c>
      <c r="BA33" s="11" t="s">
        <v>17</v>
      </c>
      <c r="BB33" s="11" t="s">
        <v>17</v>
      </c>
      <c r="BC33" s="11" t="s">
        <v>17</v>
      </c>
      <c r="BD33" s="11" t="s">
        <v>17</v>
      </c>
      <c r="BE33" s="11" t="s">
        <v>17</v>
      </c>
      <c r="BF33" s="11" t="s">
        <v>17</v>
      </c>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c r="DM33" s="11"/>
      <c r="DN33" s="11"/>
    </row>
    <row r="34" spans="1:118" x14ac:dyDescent="0.2">
      <c r="A34" s="8" t="s">
        <v>36</v>
      </c>
      <c r="C34" s="17"/>
      <c r="D34" s="16">
        <v>12.12</v>
      </c>
      <c r="E34" s="16">
        <v>11.87</v>
      </c>
      <c r="F34" s="11" t="s">
        <v>17</v>
      </c>
      <c r="G34" s="11" t="s">
        <v>18</v>
      </c>
      <c r="H34" s="11" t="s">
        <v>17</v>
      </c>
      <c r="I34" s="11" t="s">
        <v>17</v>
      </c>
      <c r="J34" s="11" t="s">
        <v>17</v>
      </c>
      <c r="K34" s="11" t="s">
        <v>18</v>
      </c>
      <c r="L34" s="11" t="s">
        <v>17</v>
      </c>
      <c r="M34" s="11" t="s">
        <v>18</v>
      </c>
      <c r="N34" s="11" t="s">
        <v>17</v>
      </c>
      <c r="O34" s="11" t="s">
        <v>18</v>
      </c>
      <c r="P34" s="11" t="s">
        <v>17</v>
      </c>
      <c r="Q34" s="11" t="s">
        <v>18</v>
      </c>
      <c r="R34" s="11" t="s">
        <v>17</v>
      </c>
      <c r="S34" s="11" t="s">
        <v>18</v>
      </c>
      <c r="T34" s="11" t="s">
        <v>18</v>
      </c>
      <c r="U34" s="11" t="s">
        <v>17</v>
      </c>
      <c r="V34" s="11" t="s">
        <v>17</v>
      </c>
      <c r="W34" s="11" t="s">
        <v>18</v>
      </c>
      <c r="X34" s="11" t="s">
        <v>17</v>
      </c>
      <c r="Y34" s="11" t="s">
        <v>18</v>
      </c>
      <c r="Z34" s="11" t="s">
        <v>17</v>
      </c>
      <c r="AA34" s="11" t="s">
        <v>17</v>
      </c>
      <c r="AB34" s="11" t="s">
        <v>17</v>
      </c>
      <c r="AC34" s="11" t="s">
        <v>17</v>
      </c>
      <c r="AD34" s="11" t="s">
        <v>17</v>
      </c>
      <c r="AE34" s="11" t="s">
        <v>17</v>
      </c>
      <c r="AF34" s="11" t="s">
        <v>17</v>
      </c>
      <c r="AG34" s="11" t="s">
        <v>17</v>
      </c>
      <c r="AH34" s="11" t="s">
        <v>17</v>
      </c>
      <c r="AI34" s="11" t="s">
        <v>17</v>
      </c>
      <c r="AJ34" s="11" t="s">
        <v>17</v>
      </c>
      <c r="AK34" s="14" t="s">
        <v>17</v>
      </c>
      <c r="AL34" s="11" t="s">
        <v>17</v>
      </c>
      <c r="AM34" s="11" t="s">
        <v>17</v>
      </c>
      <c r="AN34" s="11" t="s">
        <v>17</v>
      </c>
      <c r="AO34" s="11" t="s">
        <v>17</v>
      </c>
      <c r="AP34" s="11" t="s">
        <v>17</v>
      </c>
      <c r="AQ34" s="11" t="s">
        <v>17</v>
      </c>
      <c r="AR34" s="11" t="s">
        <v>17</v>
      </c>
      <c r="AS34" s="11" t="s">
        <v>17</v>
      </c>
      <c r="AT34" s="11" t="s">
        <v>17</v>
      </c>
      <c r="AU34" s="11" t="s">
        <v>17</v>
      </c>
      <c r="AV34" s="11" t="s">
        <v>17</v>
      </c>
      <c r="AW34" s="11" t="s">
        <v>17</v>
      </c>
      <c r="AX34" s="11" t="s">
        <v>17</v>
      </c>
      <c r="AY34" s="11" t="s">
        <v>17</v>
      </c>
      <c r="AZ34" s="11" t="s">
        <v>17</v>
      </c>
      <c r="BA34" s="11" t="s">
        <v>17</v>
      </c>
      <c r="BB34" s="11" t="s">
        <v>17</v>
      </c>
      <c r="BC34" s="11" t="s">
        <v>17</v>
      </c>
      <c r="BD34" s="11" t="s">
        <v>17</v>
      </c>
      <c r="BE34" s="11" t="s">
        <v>17</v>
      </c>
      <c r="BF34" s="11" t="s">
        <v>17</v>
      </c>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c r="DJ34" s="11"/>
      <c r="DK34" s="11"/>
      <c r="DL34" s="11"/>
      <c r="DM34" s="11"/>
      <c r="DN34" s="11"/>
    </row>
    <row r="35" spans="1:118" x14ac:dyDescent="0.2">
      <c r="A35" s="8" t="s">
        <v>37</v>
      </c>
      <c r="C35" s="17"/>
      <c r="D35" s="16"/>
      <c r="E35" s="16"/>
      <c r="F35" s="11" t="s">
        <v>17</v>
      </c>
      <c r="G35" s="11">
        <v>3.55</v>
      </c>
      <c r="H35" s="11" t="s">
        <v>17</v>
      </c>
      <c r="I35" s="11">
        <v>3.55</v>
      </c>
      <c r="J35" s="11" t="s">
        <v>17</v>
      </c>
      <c r="K35" s="11">
        <v>3.55</v>
      </c>
      <c r="L35" s="11">
        <v>6.99</v>
      </c>
      <c r="M35" s="11">
        <v>3.59</v>
      </c>
      <c r="N35" s="11" t="s">
        <v>17</v>
      </c>
      <c r="O35" s="11">
        <v>7.59</v>
      </c>
      <c r="P35" s="11" t="s">
        <v>17</v>
      </c>
      <c r="Q35" s="11" t="s">
        <v>17</v>
      </c>
      <c r="R35" s="11" t="s">
        <v>17</v>
      </c>
      <c r="S35" s="11">
        <v>8.4</v>
      </c>
      <c r="T35" s="11" t="s">
        <v>17</v>
      </c>
      <c r="U35" s="11" t="s">
        <v>17</v>
      </c>
      <c r="V35" s="11" t="s">
        <v>17</v>
      </c>
      <c r="W35" s="11" t="s">
        <v>17</v>
      </c>
      <c r="X35" s="11">
        <v>8.15</v>
      </c>
      <c r="Y35" s="11" t="s">
        <v>17</v>
      </c>
      <c r="Z35" s="11">
        <v>9.25</v>
      </c>
      <c r="AA35" s="11" t="s">
        <v>17</v>
      </c>
      <c r="AB35" s="11" t="s">
        <v>17</v>
      </c>
      <c r="AC35" s="11" t="s">
        <v>18</v>
      </c>
      <c r="AD35" s="11" t="s">
        <v>17</v>
      </c>
      <c r="AE35" s="11">
        <v>9.59</v>
      </c>
      <c r="AF35" s="11" t="s">
        <v>17</v>
      </c>
      <c r="AG35" s="11" t="s">
        <v>17</v>
      </c>
      <c r="AH35" s="11" t="s">
        <v>17</v>
      </c>
      <c r="AI35" s="11">
        <v>10.45</v>
      </c>
      <c r="AJ35" s="11" t="s">
        <v>18</v>
      </c>
      <c r="AK35" s="14" t="s">
        <v>17</v>
      </c>
      <c r="AL35" s="11" t="s">
        <v>17</v>
      </c>
      <c r="AM35" s="11" t="s">
        <v>17</v>
      </c>
      <c r="AN35" s="11" t="s">
        <v>17</v>
      </c>
      <c r="AO35" s="11">
        <v>10.45</v>
      </c>
      <c r="AP35" s="11" t="s">
        <v>17</v>
      </c>
      <c r="AQ35" s="11" t="s">
        <v>17</v>
      </c>
      <c r="AR35" s="11" t="s">
        <v>17</v>
      </c>
      <c r="AS35" s="11" t="s">
        <v>17</v>
      </c>
      <c r="AT35" s="11" t="s">
        <v>17</v>
      </c>
      <c r="AU35" s="11">
        <v>13.65</v>
      </c>
      <c r="AV35" s="11" t="s">
        <v>17</v>
      </c>
      <c r="AW35" s="11" t="s">
        <v>17</v>
      </c>
      <c r="AX35" s="11" t="s">
        <v>17</v>
      </c>
      <c r="AY35" s="11" t="s">
        <v>17</v>
      </c>
      <c r="AZ35" s="11" t="s">
        <v>17</v>
      </c>
      <c r="BA35" s="11" t="s">
        <v>17</v>
      </c>
      <c r="BB35" s="11" t="s">
        <v>17</v>
      </c>
      <c r="BC35" s="11" t="s">
        <v>17</v>
      </c>
      <c r="BD35" s="11" t="s">
        <v>17</v>
      </c>
      <c r="BE35" s="11" t="s">
        <v>17</v>
      </c>
      <c r="BF35" s="11" t="s">
        <v>17</v>
      </c>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row>
    <row r="36" spans="1:118" x14ac:dyDescent="0.2">
      <c r="A36" s="8" t="s">
        <v>14</v>
      </c>
      <c r="C36" s="17"/>
      <c r="D36" s="16"/>
      <c r="E36" s="16"/>
      <c r="F36" s="11">
        <v>19.95</v>
      </c>
      <c r="G36" s="11" t="s">
        <v>17</v>
      </c>
      <c r="H36" s="11">
        <v>44</v>
      </c>
      <c r="I36" s="11" t="s">
        <v>17</v>
      </c>
      <c r="J36" s="11" t="s">
        <v>17</v>
      </c>
      <c r="K36" s="11">
        <v>64</v>
      </c>
      <c r="L36" s="11" t="s">
        <v>17</v>
      </c>
      <c r="M36" s="11" t="s">
        <v>17</v>
      </c>
      <c r="N36" s="11">
        <v>84</v>
      </c>
      <c r="O36" s="11">
        <v>99</v>
      </c>
      <c r="P36" s="11" t="s">
        <v>17</v>
      </c>
      <c r="Q36" s="11" t="s">
        <v>17</v>
      </c>
      <c r="R36" s="11" t="s">
        <v>17</v>
      </c>
      <c r="S36" s="11" t="s">
        <v>17</v>
      </c>
      <c r="T36" s="11" t="s">
        <v>17</v>
      </c>
      <c r="U36" s="11" t="s">
        <v>17</v>
      </c>
      <c r="V36" s="11" t="s">
        <v>17</v>
      </c>
      <c r="W36" s="11" t="s">
        <v>17</v>
      </c>
      <c r="X36" s="11" t="s">
        <v>17</v>
      </c>
      <c r="Y36" s="11" t="s">
        <v>17</v>
      </c>
      <c r="Z36" s="11" t="s">
        <v>17</v>
      </c>
      <c r="AA36" s="11" t="s">
        <v>17</v>
      </c>
      <c r="AB36" s="11" t="s">
        <v>17</v>
      </c>
      <c r="AC36" s="11" t="s">
        <v>17</v>
      </c>
      <c r="AD36" s="11" t="s">
        <v>17</v>
      </c>
      <c r="AE36" s="11" t="s">
        <v>17</v>
      </c>
      <c r="AF36" s="11" t="s">
        <v>17</v>
      </c>
      <c r="AG36" s="11" t="s">
        <v>17</v>
      </c>
      <c r="AH36" s="11" t="s">
        <v>17</v>
      </c>
      <c r="AI36" s="11" t="s">
        <v>17</v>
      </c>
      <c r="AJ36" s="11" t="s">
        <v>17</v>
      </c>
      <c r="AK36" s="11" t="s">
        <v>17</v>
      </c>
      <c r="AL36" s="11" t="s">
        <v>17</v>
      </c>
      <c r="AM36" s="11" t="s">
        <v>17</v>
      </c>
      <c r="AN36" s="11" t="s">
        <v>17</v>
      </c>
      <c r="AO36" s="11" t="s">
        <v>17</v>
      </c>
      <c r="AP36" s="11" t="s">
        <v>17</v>
      </c>
      <c r="AQ36" s="11" t="s">
        <v>17</v>
      </c>
      <c r="AR36" s="11" t="s">
        <v>17</v>
      </c>
      <c r="AS36" s="11" t="s">
        <v>17</v>
      </c>
      <c r="AT36" s="11" t="s">
        <v>17</v>
      </c>
      <c r="AU36" s="11" t="s">
        <v>17</v>
      </c>
      <c r="AV36" s="11" t="s">
        <v>17</v>
      </c>
      <c r="AW36" s="11" t="s">
        <v>17</v>
      </c>
      <c r="AX36" s="11" t="s">
        <v>17</v>
      </c>
      <c r="AY36" s="11" t="s">
        <v>17</v>
      </c>
      <c r="AZ36" s="11" t="s">
        <v>17</v>
      </c>
      <c r="BA36" s="11" t="s">
        <v>17</v>
      </c>
      <c r="BB36" s="11" t="s">
        <v>17</v>
      </c>
      <c r="BC36" s="11" t="s">
        <v>17</v>
      </c>
      <c r="BD36" s="11" t="s">
        <v>17</v>
      </c>
      <c r="BE36" s="11" t="s">
        <v>17</v>
      </c>
      <c r="BF36" s="11" t="s">
        <v>17</v>
      </c>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c r="DJ36" s="11"/>
      <c r="DK36" s="11"/>
      <c r="DL36" s="11"/>
      <c r="DM36" s="11"/>
      <c r="DN36" s="11"/>
    </row>
    <row r="37" spans="1:118" x14ac:dyDescent="0.2">
      <c r="C37" s="17"/>
      <c r="D37" s="16"/>
      <c r="E37" s="16"/>
      <c r="F37" s="11" t="s">
        <v>17</v>
      </c>
      <c r="G37" s="11" t="s">
        <v>17</v>
      </c>
      <c r="H37" s="11" t="s">
        <v>17</v>
      </c>
      <c r="I37" s="11" t="s">
        <v>17</v>
      </c>
      <c r="J37" s="11" t="s">
        <v>17</v>
      </c>
      <c r="K37" s="11" t="s">
        <v>17</v>
      </c>
      <c r="L37" s="11" t="s">
        <v>17</v>
      </c>
      <c r="M37" s="11" t="s">
        <v>17</v>
      </c>
      <c r="N37" s="11" t="s">
        <v>17</v>
      </c>
      <c r="O37" s="11" t="s">
        <v>17</v>
      </c>
      <c r="P37" s="11" t="s">
        <v>17</v>
      </c>
      <c r="Q37" s="11" t="s">
        <v>17</v>
      </c>
      <c r="R37" s="11" t="s">
        <v>17</v>
      </c>
      <c r="S37" s="11" t="s">
        <v>17</v>
      </c>
      <c r="T37" s="11" t="s">
        <v>17</v>
      </c>
      <c r="U37" s="11" t="s">
        <v>17</v>
      </c>
      <c r="V37" s="11" t="s">
        <v>17</v>
      </c>
      <c r="W37" s="11" t="s">
        <v>17</v>
      </c>
      <c r="X37" s="11" t="s">
        <v>17</v>
      </c>
      <c r="Y37" s="11" t="s">
        <v>17</v>
      </c>
      <c r="Z37" s="11" t="s">
        <v>17</v>
      </c>
      <c r="AA37" s="11" t="s">
        <v>17</v>
      </c>
      <c r="AB37" s="11" t="s">
        <v>17</v>
      </c>
      <c r="AC37" s="11" t="s">
        <v>17</v>
      </c>
      <c r="AD37" s="11" t="s">
        <v>17</v>
      </c>
      <c r="AE37" s="11" t="s">
        <v>17</v>
      </c>
      <c r="AF37" s="11" t="s">
        <v>17</v>
      </c>
      <c r="AG37" s="11" t="s">
        <v>17</v>
      </c>
      <c r="AH37" s="11" t="s">
        <v>17</v>
      </c>
      <c r="AI37" s="11" t="s">
        <v>17</v>
      </c>
      <c r="AJ37" s="11" t="s">
        <v>17</v>
      </c>
      <c r="AK37" s="14" t="s">
        <v>17</v>
      </c>
      <c r="AL37" s="11" t="s">
        <v>17</v>
      </c>
      <c r="AM37" s="11">
        <v>6.64</v>
      </c>
      <c r="AN37" s="11" t="s">
        <v>17</v>
      </c>
      <c r="AO37" s="11" t="s">
        <v>17</v>
      </c>
      <c r="AP37" s="11" t="s">
        <v>17</v>
      </c>
      <c r="AQ37" s="11" t="s">
        <v>17</v>
      </c>
      <c r="AR37" s="11" t="s">
        <v>17</v>
      </c>
      <c r="AS37" s="11" t="s">
        <v>17</v>
      </c>
      <c r="AT37" s="11" t="s">
        <v>17</v>
      </c>
      <c r="AU37" s="11">
        <v>6.64</v>
      </c>
      <c r="AV37" s="11" t="s">
        <v>17</v>
      </c>
      <c r="AW37" s="11" t="s">
        <v>17</v>
      </c>
      <c r="AX37" s="11" t="s">
        <v>17</v>
      </c>
      <c r="AY37" s="11">
        <v>7.03</v>
      </c>
      <c r="AZ37" s="11" t="s">
        <v>17</v>
      </c>
      <c r="BA37" s="11" t="s">
        <v>17</v>
      </c>
      <c r="BB37" s="11" t="s">
        <v>17</v>
      </c>
      <c r="BC37" s="11">
        <v>16.149999999999999</v>
      </c>
      <c r="BD37" s="11" t="s">
        <v>17</v>
      </c>
      <c r="BE37" s="11">
        <v>22.79</v>
      </c>
      <c r="BF37" s="11" t="s">
        <v>17</v>
      </c>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c r="DJ37" s="11"/>
      <c r="DK37" s="11"/>
      <c r="DL37" s="11"/>
      <c r="DM37" s="11"/>
      <c r="DN37" s="11"/>
    </row>
    <row r="38" spans="1:118" x14ac:dyDescent="0.2">
      <c r="C38" s="17"/>
      <c r="D38" s="16"/>
      <c r="E38" s="16"/>
      <c r="F38" s="11" t="s">
        <v>17</v>
      </c>
      <c r="G38" s="11" t="s">
        <v>17</v>
      </c>
      <c r="H38" s="11" t="s">
        <v>17</v>
      </c>
      <c r="I38" s="11" t="s">
        <v>17</v>
      </c>
      <c r="J38" s="11" t="s">
        <v>17</v>
      </c>
      <c r="K38" s="11" t="s">
        <v>17</v>
      </c>
      <c r="L38" s="11" t="s">
        <v>17</v>
      </c>
      <c r="M38" s="11" t="s">
        <v>17</v>
      </c>
      <c r="N38" s="11" t="s">
        <v>17</v>
      </c>
      <c r="O38" s="11" t="s">
        <v>17</v>
      </c>
      <c r="P38" s="11" t="s">
        <v>17</v>
      </c>
      <c r="Q38" s="11" t="s">
        <v>17</v>
      </c>
      <c r="R38" s="11" t="s">
        <v>17</v>
      </c>
      <c r="S38" s="11" t="s">
        <v>17</v>
      </c>
      <c r="T38" s="11" t="s">
        <v>17</v>
      </c>
      <c r="U38" s="11" t="s">
        <v>17</v>
      </c>
      <c r="V38" s="11" t="s">
        <v>17</v>
      </c>
      <c r="W38" s="11" t="s">
        <v>17</v>
      </c>
      <c r="X38" s="11" t="s">
        <v>17</v>
      </c>
      <c r="Y38" s="11" t="s">
        <v>17</v>
      </c>
      <c r="Z38" s="11" t="s">
        <v>17</v>
      </c>
      <c r="AA38" s="11" t="s">
        <v>17</v>
      </c>
      <c r="AB38" s="11" t="s">
        <v>17</v>
      </c>
      <c r="AC38" s="11" t="s">
        <v>17</v>
      </c>
      <c r="AD38" s="11" t="s">
        <v>18</v>
      </c>
      <c r="AE38" s="11" t="s">
        <v>17</v>
      </c>
      <c r="AF38" s="11" t="s">
        <v>17</v>
      </c>
      <c r="AG38" s="11" t="s">
        <v>17</v>
      </c>
      <c r="AH38" s="11" t="s">
        <v>17</v>
      </c>
      <c r="AI38" s="11" t="s">
        <v>17</v>
      </c>
      <c r="AJ38" s="11" t="s">
        <v>17</v>
      </c>
      <c r="AK38" s="14" t="s">
        <v>17</v>
      </c>
      <c r="AL38" s="11" t="s">
        <v>17</v>
      </c>
      <c r="AM38" s="11" t="s">
        <v>17</v>
      </c>
      <c r="AN38" s="11" t="s">
        <v>17</v>
      </c>
      <c r="AO38" s="11" t="s">
        <v>17</v>
      </c>
      <c r="AP38" s="11" t="s">
        <v>17</v>
      </c>
      <c r="AQ38" s="11" t="s">
        <v>17</v>
      </c>
      <c r="AR38" s="11" t="s">
        <v>17</v>
      </c>
      <c r="AS38" s="11" t="s">
        <v>17</v>
      </c>
      <c r="AT38" s="11" t="s">
        <v>17</v>
      </c>
      <c r="AU38" s="11" t="s">
        <v>17</v>
      </c>
      <c r="AV38" s="11">
        <v>58.6</v>
      </c>
      <c r="AW38" s="11" t="s">
        <v>17</v>
      </c>
      <c r="AX38" s="11" t="s">
        <v>17</v>
      </c>
      <c r="AY38" s="11" t="s">
        <v>17</v>
      </c>
      <c r="AZ38" s="11" t="s">
        <v>17</v>
      </c>
      <c r="BA38" s="11" t="s">
        <v>17</v>
      </c>
      <c r="BB38" s="11" t="s">
        <v>17</v>
      </c>
      <c r="BC38" s="11">
        <v>56</v>
      </c>
      <c r="BD38" s="11" t="s">
        <v>17</v>
      </c>
      <c r="BE38" s="11">
        <v>58.66</v>
      </c>
      <c r="BF38" s="11" t="s">
        <v>17</v>
      </c>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c r="DJ38" s="11"/>
      <c r="DK38" s="11"/>
      <c r="DL38" s="11"/>
      <c r="DM38" s="11"/>
      <c r="DN38" s="11"/>
    </row>
    <row r="39" spans="1:118" x14ac:dyDescent="0.2">
      <c r="C39" s="17"/>
      <c r="D39" s="17"/>
      <c r="E39" s="17"/>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c r="DJ39" s="11"/>
      <c r="DK39" s="11"/>
      <c r="DL39" s="11"/>
      <c r="DM39" s="11"/>
      <c r="DN39" s="11"/>
    </row>
    <row r="40" spans="1:118" x14ac:dyDescent="0.2">
      <c r="C40" s="17"/>
      <c r="D40" s="17"/>
      <c r="E40" s="17"/>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c r="DJ40" s="11"/>
      <c r="DK40" s="11"/>
      <c r="DL40" s="11"/>
      <c r="DM40" s="11"/>
      <c r="DN40" s="11"/>
    </row>
    <row r="41" spans="1:118" x14ac:dyDescent="0.2">
      <c r="C41" s="17"/>
      <c r="D41" s="17"/>
      <c r="E41" s="17"/>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c r="DJ41" s="11"/>
      <c r="DK41" s="11"/>
      <c r="DL41" s="11"/>
      <c r="DM41" s="11"/>
      <c r="DN41" s="11"/>
    </row>
    <row r="42" spans="1:118" x14ac:dyDescent="0.2">
      <c r="C42" s="17"/>
      <c r="D42" s="17"/>
      <c r="E42" s="17"/>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c r="DJ42" s="11"/>
      <c r="DK42" s="11"/>
      <c r="DL42" s="11"/>
      <c r="DM42" s="11"/>
      <c r="DN42" s="11"/>
    </row>
    <row r="43" spans="1:118" x14ac:dyDescent="0.2">
      <c r="C43" s="17"/>
      <c r="D43" s="17"/>
      <c r="E43" s="17"/>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c r="DJ43" s="11"/>
      <c r="DK43" s="11"/>
      <c r="DL43" s="11"/>
      <c r="DM43" s="11"/>
      <c r="DN43" s="11"/>
    </row>
    <row r="44" spans="1:118" x14ac:dyDescent="0.2">
      <c r="A44" s="8" t="s">
        <v>48</v>
      </c>
      <c r="B44" s="8" t="e">
        <f>IF('detector presencia'!C11=2,'detector presencia'!C30,IF('detector presencia'!C11=3,'detector presencia'!C31,IF('detector presencia'!C11=6,IF('detector presencia'!D23&lt;3,'detector presencia'!E34,'detector presencia'!D34),INDEX('detector presencia'!F29:BB36,'detector presencia'!C11,MATCH(#REF!,'detector presencia'!F28:BF28,0)))))</f>
        <v>#REF!</v>
      </c>
      <c r="C44" s="17"/>
      <c r="D44" s="17"/>
      <c r="E44" s="17"/>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c r="CR44" s="11"/>
      <c r="CS44" s="11"/>
      <c r="CT44" s="11"/>
      <c r="CU44" s="11"/>
      <c r="CV44" s="11"/>
      <c r="CW44" s="11"/>
      <c r="CX44" s="11"/>
      <c r="CY44" s="11"/>
      <c r="CZ44" s="11"/>
      <c r="DA44" s="11"/>
      <c r="DB44" s="11"/>
      <c r="DC44" s="11"/>
      <c r="DD44" s="11"/>
      <c r="DE44" s="11"/>
      <c r="DF44" s="11"/>
      <c r="DG44" s="11"/>
      <c r="DH44" s="11"/>
      <c r="DI44" s="11"/>
      <c r="DJ44" s="11"/>
      <c r="DK44" s="11"/>
      <c r="DL44" s="11"/>
      <c r="DM44" s="11"/>
      <c r="DN44" s="11"/>
    </row>
    <row r="45" spans="1:118" x14ac:dyDescent="0.2">
      <c r="AY45" s="11"/>
      <c r="AZ45" s="11"/>
      <c r="BA45" s="11"/>
      <c r="BB45" s="11"/>
    </row>
    <row r="46" spans="1:118" x14ac:dyDescent="0.2">
      <c r="A46" s="8" t="s">
        <v>49</v>
      </c>
      <c r="C46" s="18"/>
      <c r="F46" s="8" t="s">
        <v>52</v>
      </c>
    </row>
    <row r="47" spans="1:118" x14ac:dyDescent="0.2">
      <c r="C47" s="18"/>
    </row>
    <row r="48" spans="1:118" x14ac:dyDescent="0.2">
      <c r="A48" s="8" t="s">
        <v>50</v>
      </c>
      <c r="C48" s="18">
        <f>IF(C11=1,1000,IF(C11=2,2000,IF(C11=3,2000,IF(C11=4,IF(D23=2,F48*812.18+31878.2,F48*406.09+55938.2),IF(C11=5,IF(D23=2,F48*812.18+3878.2,F48*406.09+15938.2),IF(OR(C11=6,C11=7)=TRUE,IF(D23=2,F48*812.18+3878.2,F48*406.09+11938.2),IF(C11=8,50000,20000)))))))</f>
        <v>1000</v>
      </c>
      <c r="D48" s="8" t="s">
        <v>11</v>
      </c>
      <c r="F48" s="8" t="e">
        <f>IF(#REF!&lt;10,#REF!,10)</f>
        <v>#REF!</v>
      </c>
      <c r="G48" s="8" t="s">
        <v>11</v>
      </c>
    </row>
    <row r="49" spans="1:14" x14ac:dyDescent="0.2">
      <c r="A49" s="8" t="s">
        <v>51</v>
      </c>
      <c r="C49" s="18">
        <f>IF(C11=1,1000,IF(C11=2,2000,IF(C11=3,2000,IF(C11=4,IF(D23=2,(F52+F55)*812.18+31878.2,(F52+F55)*406.09+55938.2),IF(C11=5,IF(D23=2,(F52+F55)*812.18+3878.2,(F52+F55)*406.09+15938.2),IF(OR(C11=6,C11=7)=TRUE,IF(D23=2,(F52+F55)*812.18+3878.2,(F52+F55)*406.09+11938.2),IF(C11=8,50000,20000)))))))</f>
        <v>1000</v>
      </c>
      <c r="D49" s="8" t="s">
        <v>11</v>
      </c>
      <c r="F49" s="8" t="e">
        <f>IF(C4=1,#REF!/60,#REF!)</f>
        <v>#REF!</v>
      </c>
      <c r="G49" s="8" t="s">
        <v>11</v>
      </c>
      <c r="K49" s="8">
        <v>13</v>
      </c>
      <c r="L49" s="8">
        <v>345</v>
      </c>
      <c r="M49" s="18">
        <f t="shared" ref="M49:M57" si="0">L49*0.65</f>
        <v>224.25</v>
      </c>
      <c r="N49" s="18"/>
    </row>
    <row r="50" spans="1:14" x14ac:dyDescent="0.2">
      <c r="C50" s="18"/>
      <c r="K50" s="8">
        <v>18</v>
      </c>
      <c r="L50" s="8">
        <v>360</v>
      </c>
      <c r="M50" s="18">
        <f t="shared" si="0"/>
        <v>234</v>
      </c>
      <c r="N50" s="18"/>
    </row>
    <row r="51" spans="1:14" x14ac:dyDescent="0.2">
      <c r="F51" s="8" t="s">
        <v>53</v>
      </c>
      <c r="K51" s="8">
        <v>26</v>
      </c>
      <c r="L51" s="8">
        <v>415</v>
      </c>
      <c r="M51" s="18">
        <f t="shared" si="0"/>
        <v>269.75</v>
      </c>
      <c r="N51" s="18"/>
    </row>
    <row r="52" spans="1:14" x14ac:dyDescent="0.2">
      <c r="F52" s="8" t="e">
        <f>IF(C4=1,#REF!/60,#REF!)</f>
        <v>#REF!</v>
      </c>
      <c r="K52" s="8">
        <v>24</v>
      </c>
      <c r="L52" s="8">
        <v>360</v>
      </c>
      <c r="M52" s="18">
        <f t="shared" si="0"/>
        <v>234</v>
      </c>
      <c r="N52" s="18"/>
    </row>
    <row r="53" spans="1:14" x14ac:dyDescent="0.2">
      <c r="K53" s="8">
        <v>36</v>
      </c>
      <c r="L53" s="8">
        <v>360</v>
      </c>
      <c r="M53" s="18">
        <f t="shared" si="0"/>
        <v>234</v>
      </c>
      <c r="N53" s="18"/>
    </row>
    <row r="54" spans="1:14" x14ac:dyDescent="0.2">
      <c r="F54" s="8" t="e">
        <f>#REF!</f>
        <v>#REF!</v>
      </c>
      <c r="K54" s="8">
        <v>5</v>
      </c>
      <c r="L54" s="8">
        <v>165</v>
      </c>
      <c r="M54" s="18">
        <f t="shared" si="0"/>
        <v>107.25</v>
      </c>
      <c r="N54" s="18"/>
    </row>
    <row r="55" spans="1:14" x14ac:dyDescent="0.2">
      <c r="F55" s="8" t="e">
        <f>IF(C4=1,#REF!/60,#REF!)</f>
        <v>#REF!</v>
      </c>
      <c r="K55" s="8">
        <v>7</v>
      </c>
      <c r="L55" s="8">
        <v>165</v>
      </c>
      <c r="M55" s="18">
        <f t="shared" si="0"/>
        <v>107.25</v>
      </c>
      <c r="N55" s="18"/>
    </row>
    <row r="56" spans="1:14" x14ac:dyDescent="0.2">
      <c r="K56" s="8">
        <v>9</v>
      </c>
      <c r="L56" s="8">
        <v>165</v>
      </c>
      <c r="M56" s="18">
        <f t="shared" si="0"/>
        <v>107.25</v>
      </c>
      <c r="N56" s="18"/>
    </row>
    <row r="57" spans="1:14" x14ac:dyDescent="0.2">
      <c r="K57" s="8">
        <v>11</v>
      </c>
      <c r="L57" s="8">
        <v>165</v>
      </c>
      <c r="M57" s="18">
        <f t="shared" si="0"/>
        <v>107.25</v>
      </c>
      <c r="N57" s="18"/>
    </row>
    <row r="61" spans="1:14" x14ac:dyDescent="0.2">
      <c r="A61" s="8" t="s">
        <v>19</v>
      </c>
    </row>
    <row r="63" spans="1:14" x14ac:dyDescent="0.2">
      <c r="A63" s="8" t="s">
        <v>20</v>
      </c>
    </row>
    <row r="67" spans="1:1" x14ac:dyDescent="0.2">
      <c r="A67" s="8" t="s">
        <v>25</v>
      </c>
    </row>
    <row r="68" spans="1:1" x14ac:dyDescent="0.2">
      <c r="A68" s="19" t="e">
        <f>IF(F48&lt;10,IF('detector presencia'!C11&lt;4,IF('detector presencia'!C11=1,1000,2000),IF('detector presencia'!D23=4,IF('detector presencia'!C4=1,(#REF!)*406.09+11939,(#REF!)*406.09+11939),IF('detector presencia'!C4=1,(#REF!)*812.18+3878.2,(#REF!)*812.18+3878.2))),IF('detector presencia'!C11&lt;4,IF('detector presencia'!C11=1,1000,2000),IF('detector presencia'!D23=4,16000,12000)))</f>
        <v>#REF!</v>
      </c>
    </row>
    <row r="69" spans="1:1" x14ac:dyDescent="0.2">
      <c r="A69" s="8" t="e">
        <f>IF(F49&lt;10,IF('detector presencia'!C11&lt;4,IF('detector presencia'!C11=1,1000,2000),IF('detector presencia'!D23=4,IF('detector presencia'!C4=1,(#REF!/60+#REF!/60)*406.09+11939,(#REF!+#REF!/60)*406.09+11939),IF('detector presencia'!C4=1,(#REF!/60+#REF!/60)*812.18+3878.2,(#REF!+#REF!/60)*812.18+3878.2))),IF('detector presencia'!C11&lt;4,IF('detector presencia'!C11=1,1000,2000),IF('detector presencia'!D23=4,16000,12000)))</f>
        <v>#REF!</v>
      </c>
    </row>
  </sheetData>
  <pageMargins left="0.78740157499999996" right="0.78740157499999996" top="0.984251969" bottom="0.984251969" header="0.4921259845" footer="0.4921259845"/>
  <pageSetup paperSize="9" scale="76" orientation="landscape" r:id="rId1"/>
  <headerFooter alignWithMargins="0">
    <oddHeader>&amp;A</oddHead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opLeftCell="A7" workbookViewId="0">
      <selection activeCell="A2" sqref="A2:A13"/>
    </sheetView>
  </sheetViews>
  <sheetFormatPr baseColWidth="10" defaultRowHeight="12.75" x14ac:dyDescent="0.2"/>
  <cols>
    <col min="1" max="7" width="11.42578125" style="8"/>
    <col min="8" max="8" width="20.7109375" style="8" customWidth="1"/>
    <col min="9" max="263" width="11.42578125" style="8"/>
    <col min="264" max="264" width="20.7109375" style="8" customWidth="1"/>
    <col min="265" max="519" width="11.42578125" style="8"/>
    <col min="520" max="520" width="20.7109375" style="8" customWidth="1"/>
    <col min="521" max="775" width="11.42578125" style="8"/>
    <col min="776" max="776" width="20.7109375" style="8" customWidth="1"/>
    <col min="777" max="1031" width="11.42578125" style="8"/>
    <col min="1032" max="1032" width="20.7109375" style="8" customWidth="1"/>
    <col min="1033" max="1287" width="11.42578125" style="8"/>
    <col min="1288" max="1288" width="20.7109375" style="8" customWidth="1"/>
    <col min="1289" max="1543" width="11.42578125" style="8"/>
    <col min="1544" max="1544" width="20.7109375" style="8" customWidth="1"/>
    <col min="1545" max="1799" width="11.42578125" style="8"/>
    <col min="1800" max="1800" width="20.7109375" style="8" customWidth="1"/>
    <col min="1801" max="2055" width="11.42578125" style="8"/>
    <col min="2056" max="2056" width="20.7109375" style="8" customWidth="1"/>
    <col min="2057" max="2311" width="11.42578125" style="8"/>
    <col min="2312" max="2312" width="20.7109375" style="8" customWidth="1"/>
    <col min="2313" max="2567" width="11.42578125" style="8"/>
    <col min="2568" max="2568" width="20.7109375" style="8" customWidth="1"/>
    <col min="2569" max="2823" width="11.42578125" style="8"/>
    <col min="2824" max="2824" width="20.7109375" style="8" customWidth="1"/>
    <col min="2825" max="3079" width="11.42578125" style="8"/>
    <col min="3080" max="3080" width="20.7109375" style="8" customWidth="1"/>
    <col min="3081" max="3335" width="11.42578125" style="8"/>
    <col min="3336" max="3336" width="20.7109375" style="8" customWidth="1"/>
    <col min="3337" max="3591" width="11.42578125" style="8"/>
    <col min="3592" max="3592" width="20.7109375" style="8" customWidth="1"/>
    <col min="3593" max="3847" width="11.42578125" style="8"/>
    <col min="3848" max="3848" width="20.7109375" style="8" customWidth="1"/>
    <col min="3849" max="4103" width="11.42578125" style="8"/>
    <col min="4104" max="4104" width="20.7109375" style="8" customWidth="1"/>
    <col min="4105" max="4359" width="11.42578125" style="8"/>
    <col min="4360" max="4360" width="20.7109375" style="8" customWidth="1"/>
    <col min="4361" max="4615" width="11.42578125" style="8"/>
    <col min="4616" max="4616" width="20.7109375" style="8" customWidth="1"/>
    <col min="4617" max="4871" width="11.42578125" style="8"/>
    <col min="4872" max="4872" width="20.7109375" style="8" customWidth="1"/>
    <col min="4873" max="5127" width="11.42578125" style="8"/>
    <col min="5128" max="5128" width="20.7109375" style="8" customWidth="1"/>
    <col min="5129" max="5383" width="11.42578125" style="8"/>
    <col min="5384" max="5384" width="20.7109375" style="8" customWidth="1"/>
    <col min="5385" max="5639" width="11.42578125" style="8"/>
    <col min="5640" max="5640" width="20.7109375" style="8" customWidth="1"/>
    <col min="5641" max="5895" width="11.42578125" style="8"/>
    <col min="5896" max="5896" width="20.7109375" style="8" customWidth="1"/>
    <col min="5897" max="6151" width="11.42578125" style="8"/>
    <col min="6152" max="6152" width="20.7109375" style="8" customWidth="1"/>
    <col min="6153" max="6407" width="11.42578125" style="8"/>
    <col min="6408" max="6408" width="20.7109375" style="8" customWidth="1"/>
    <col min="6409" max="6663" width="11.42578125" style="8"/>
    <col min="6664" max="6664" width="20.7109375" style="8" customWidth="1"/>
    <col min="6665" max="6919" width="11.42578125" style="8"/>
    <col min="6920" max="6920" width="20.7109375" style="8" customWidth="1"/>
    <col min="6921" max="7175" width="11.42578125" style="8"/>
    <col min="7176" max="7176" width="20.7109375" style="8" customWidth="1"/>
    <col min="7177" max="7431" width="11.42578125" style="8"/>
    <col min="7432" max="7432" width="20.7109375" style="8" customWidth="1"/>
    <col min="7433" max="7687" width="11.42578125" style="8"/>
    <col min="7688" max="7688" width="20.7109375" style="8" customWidth="1"/>
    <col min="7689" max="7943" width="11.42578125" style="8"/>
    <col min="7944" max="7944" width="20.7109375" style="8" customWidth="1"/>
    <col min="7945" max="8199" width="11.42578125" style="8"/>
    <col min="8200" max="8200" width="20.7109375" style="8" customWidth="1"/>
    <col min="8201" max="8455" width="11.42578125" style="8"/>
    <col min="8456" max="8456" width="20.7109375" style="8" customWidth="1"/>
    <col min="8457" max="8711" width="11.42578125" style="8"/>
    <col min="8712" max="8712" width="20.7109375" style="8" customWidth="1"/>
    <col min="8713" max="8967" width="11.42578125" style="8"/>
    <col min="8968" max="8968" width="20.7109375" style="8" customWidth="1"/>
    <col min="8969" max="9223" width="11.42578125" style="8"/>
    <col min="9224" max="9224" width="20.7109375" style="8" customWidth="1"/>
    <col min="9225" max="9479" width="11.42578125" style="8"/>
    <col min="9480" max="9480" width="20.7109375" style="8" customWidth="1"/>
    <col min="9481" max="9735" width="11.42578125" style="8"/>
    <col min="9736" max="9736" width="20.7109375" style="8" customWidth="1"/>
    <col min="9737" max="9991" width="11.42578125" style="8"/>
    <col min="9992" max="9992" width="20.7109375" style="8" customWidth="1"/>
    <col min="9993" max="10247" width="11.42578125" style="8"/>
    <col min="10248" max="10248" width="20.7109375" style="8" customWidth="1"/>
    <col min="10249" max="10503" width="11.42578125" style="8"/>
    <col min="10504" max="10504" width="20.7109375" style="8" customWidth="1"/>
    <col min="10505" max="10759" width="11.42578125" style="8"/>
    <col min="10760" max="10760" width="20.7109375" style="8" customWidth="1"/>
    <col min="10761" max="11015" width="11.42578125" style="8"/>
    <col min="11016" max="11016" width="20.7109375" style="8" customWidth="1"/>
    <col min="11017" max="11271" width="11.42578125" style="8"/>
    <col min="11272" max="11272" width="20.7109375" style="8" customWidth="1"/>
    <col min="11273" max="11527" width="11.42578125" style="8"/>
    <col min="11528" max="11528" width="20.7109375" style="8" customWidth="1"/>
    <col min="11529" max="11783" width="11.42578125" style="8"/>
    <col min="11784" max="11784" width="20.7109375" style="8" customWidth="1"/>
    <col min="11785" max="12039" width="11.42578125" style="8"/>
    <col min="12040" max="12040" width="20.7109375" style="8" customWidth="1"/>
    <col min="12041" max="12295" width="11.42578125" style="8"/>
    <col min="12296" max="12296" width="20.7109375" style="8" customWidth="1"/>
    <col min="12297" max="12551" width="11.42578125" style="8"/>
    <col min="12552" max="12552" width="20.7109375" style="8" customWidth="1"/>
    <col min="12553" max="12807" width="11.42578125" style="8"/>
    <col min="12808" max="12808" width="20.7109375" style="8" customWidth="1"/>
    <col min="12809" max="13063" width="11.42578125" style="8"/>
    <col min="13064" max="13064" width="20.7109375" style="8" customWidth="1"/>
    <col min="13065" max="13319" width="11.42578125" style="8"/>
    <col min="13320" max="13320" width="20.7109375" style="8" customWidth="1"/>
    <col min="13321" max="13575" width="11.42578125" style="8"/>
    <col min="13576" max="13576" width="20.7109375" style="8" customWidth="1"/>
    <col min="13577" max="13831" width="11.42578125" style="8"/>
    <col min="13832" max="13832" width="20.7109375" style="8" customWidth="1"/>
    <col min="13833" max="14087" width="11.42578125" style="8"/>
    <col min="14088" max="14088" width="20.7109375" style="8" customWidth="1"/>
    <col min="14089" max="14343" width="11.42578125" style="8"/>
    <col min="14344" max="14344" width="20.7109375" style="8" customWidth="1"/>
    <col min="14345" max="14599" width="11.42578125" style="8"/>
    <col min="14600" max="14600" width="20.7109375" style="8" customWidth="1"/>
    <col min="14601" max="14855" width="11.42578125" style="8"/>
    <col min="14856" max="14856" width="20.7109375" style="8" customWidth="1"/>
    <col min="14857" max="15111" width="11.42578125" style="8"/>
    <col min="15112" max="15112" width="20.7109375" style="8" customWidth="1"/>
    <col min="15113" max="15367" width="11.42578125" style="8"/>
    <col min="15368" max="15368" width="20.7109375" style="8" customWidth="1"/>
    <col min="15369" max="15623" width="11.42578125" style="8"/>
    <col min="15624" max="15624" width="20.7109375" style="8" customWidth="1"/>
    <col min="15625" max="15879" width="11.42578125" style="8"/>
    <col min="15880" max="15880" width="20.7109375" style="8" customWidth="1"/>
    <col min="15881" max="16135" width="11.42578125" style="8"/>
    <col min="16136" max="16136" width="20.7109375" style="8" customWidth="1"/>
    <col min="16137" max="16384" width="11.42578125" style="8"/>
  </cols>
  <sheetData>
    <row r="1" spans="1:9" x14ac:dyDescent="0.2">
      <c r="A1" s="8" t="s">
        <v>8</v>
      </c>
      <c r="C1" s="10" t="s">
        <v>67</v>
      </c>
      <c r="E1" s="8" t="s">
        <v>68</v>
      </c>
      <c r="F1" s="8" t="s">
        <v>69</v>
      </c>
      <c r="H1" s="8" t="s">
        <v>70</v>
      </c>
    </row>
    <row r="2" spans="1:9" ht="14.25" x14ac:dyDescent="0.2">
      <c r="A2" s="20" t="s">
        <v>71</v>
      </c>
      <c r="C2" s="8">
        <v>20</v>
      </c>
      <c r="E2" s="8">
        <v>5</v>
      </c>
      <c r="F2" s="8">
        <f>INDEX(A2:C13,E2,3)</f>
        <v>300</v>
      </c>
      <c r="G2" s="8" t="s">
        <v>5</v>
      </c>
      <c r="H2" s="8">
        <v>1.5</v>
      </c>
      <c r="I2" s="8">
        <v>1</v>
      </c>
    </row>
    <row r="3" spans="1:9" ht="14.25" x14ac:dyDescent="0.2">
      <c r="A3" s="20" t="s">
        <v>72</v>
      </c>
      <c r="C3" s="8">
        <v>50</v>
      </c>
      <c r="H3" s="8">
        <v>1.5</v>
      </c>
      <c r="I3" s="8">
        <v>1</v>
      </c>
    </row>
    <row r="4" spans="1:9" ht="14.25" x14ac:dyDescent="0.2">
      <c r="A4" s="20" t="s">
        <v>73</v>
      </c>
      <c r="C4" s="8">
        <v>100</v>
      </c>
      <c r="H4" s="8">
        <v>3.5</v>
      </c>
      <c r="I4" s="8">
        <v>2</v>
      </c>
    </row>
    <row r="5" spans="1:9" ht="14.25" x14ac:dyDescent="0.2">
      <c r="A5" s="20" t="s">
        <v>74</v>
      </c>
      <c r="C5" s="8">
        <v>200</v>
      </c>
      <c r="H5" s="8">
        <v>1.5</v>
      </c>
      <c r="I5" s="8">
        <v>1</v>
      </c>
    </row>
    <row r="6" spans="1:9" ht="14.25" x14ac:dyDescent="0.2">
      <c r="A6" s="20" t="s">
        <v>9</v>
      </c>
      <c r="C6" s="8">
        <v>300</v>
      </c>
      <c r="H6" s="8">
        <v>2</v>
      </c>
      <c r="I6" s="8">
        <v>1</v>
      </c>
    </row>
    <row r="7" spans="1:9" ht="14.25" x14ac:dyDescent="0.2">
      <c r="A7" s="20" t="s">
        <v>10</v>
      </c>
      <c r="C7" s="8">
        <v>300</v>
      </c>
      <c r="H7" s="8">
        <v>3.5</v>
      </c>
      <c r="I7" s="8">
        <v>3</v>
      </c>
    </row>
    <row r="8" spans="1:9" ht="14.25" x14ac:dyDescent="0.2">
      <c r="A8" s="20" t="s">
        <v>75</v>
      </c>
      <c r="C8" s="8">
        <v>500</v>
      </c>
      <c r="H8" s="8">
        <v>2.5</v>
      </c>
      <c r="I8" s="8">
        <v>1</v>
      </c>
    </row>
    <row r="9" spans="1:9" ht="14.25" x14ac:dyDescent="0.2">
      <c r="A9" s="20" t="s">
        <v>76</v>
      </c>
      <c r="C9" s="8">
        <v>500</v>
      </c>
      <c r="H9" s="8">
        <v>2</v>
      </c>
      <c r="I9" s="8">
        <v>1</v>
      </c>
    </row>
    <row r="10" spans="1:9" ht="14.25" x14ac:dyDescent="0.2">
      <c r="A10" s="20" t="s">
        <v>77</v>
      </c>
      <c r="C10" s="8">
        <v>500</v>
      </c>
      <c r="H10" s="8">
        <v>2</v>
      </c>
      <c r="I10" s="8">
        <v>1</v>
      </c>
    </row>
    <row r="11" spans="1:9" ht="14.25" x14ac:dyDescent="0.2">
      <c r="A11" s="20" t="s">
        <v>78</v>
      </c>
      <c r="C11" s="8">
        <v>750</v>
      </c>
      <c r="H11" s="8">
        <v>2</v>
      </c>
      <c r="I11" s="8">
        <v>4</v>
      </c>
    </row>
    <row r="12" spans="1:9" ht="14.25" x14ac:dyDescent="0.2">
      <c r="A12" s="20" t="s">
        <v>79</v>
      </c>
      <c r="C12" s="8">
        <v>1000</v>
      </c>
      <c r="H12" s="8">
        <v>2.8</v>
      </c>
      <c r="I12" s="8">
        <v>4</v>
      </c>
    </row>
    <row r="13" spans="1:9" ht="14.25" x14ac:dyDescent="0.2">
      <c r="A13" s="20" t="s">
        <v>80</v>
      </c>
      <c r="C13" s="8">
        <v>2000</v>
      </c>
      <c r="H13" s="8">
        <v>2.8</v>
      </c>
      <c r="I13" s="8">
        <v>4</v>
      </c>
    </row>
    <row r="15" spans="1:9" x14ac:dyDescent="0.2">
      <c r="D15" s="8" t="s">
        <v>68</v>
      </c>
    </row>
    <row r="16" spans="1:9" x14ac:dyDescent="0.2">
      <c r="A16" s="9" t="s">
        <v>81</v>
      </c>
      <c r="B16" s="9"/>
      <c r="C16" s="9"/>
      <c r="D16" s="8">
        <v>10</v>
      </c>
    </row>
    <row r="17" spans="1:4" x14ac:dyDescent="0.2">
      <c r="A17" s="10" t="s">
        <v>6</v>
      </c>
    </row>
    <row r="18" spans="1:4" x14ac:dyDescent="0.2">
      <c r="A18" s="10" t="s">
        <v>82</v>
      </c>
    </row>
    <row r="19" spans="1:4" x14ac:dyDescent="0.2">
      <c r="A19" s="8" t="s">
        <v>83</v>
      </c>
    </row>
    <row r="20" spans="1:4" x14ac:dyDescent="0.2">
      <c r="A20" s="8" t="s">
        <v>84</v>
      </c>
    </row>
    <row r="21" spans="1:4" x14ac:dyDescent="0.2">
      <c r="A21" s="8" t="s">
        <v>85</v>
      </c>
    </row>
    <row r="22" spans="1:4" x14ac:dyDescent="0.2">
      <c r="A22" s="8" t="s">
        <v>86</v>
      </c>
    </row>
    <row r="23" spans="1:4" x14ac:dyDescent="0.2">
      <c r="A23" s="8" t="s">
        <v>87</v>
      </c>
    </row>
    <row r="24" spans="1:4" x14ac:dyDescent="0.2">
      <c r="A24" s="8" t="s">
        <v>7</v>
      </c>
    </row>
    <row r="25" spans="1:4" x14ac:dyDescent="0.2">
      <c r="A25" s="8" t="s">
        <v>88</v>
      </c>
    </row>
    <row r="26" spans="1:4" x14ac:dyDescent="0.2">
      <c r="A26" s="8" t="s">
        <v>89</v>
      </c>
    </row>
    <row r="27" spans="1:4" x14ac:dyDescent="0.2">
      <c r="D27" s="8" t="s">
        <v>68</v>
      </c>
    </row>
    <row r="28" spans="1:4" x14ac:dyDescent="0.2">
      <c r="A28" s="9" t="s">
        <v>4</v>
      </c>
      <c r="D28" s="8">
        <v>1</v>
      </c>
    </row>
    <row r="29" spans="1:4" x14ac:dyDescent="0.2">
      <c r="A29" s="8" t="str">
        <f>IF(D16&lt;3,"(ninguno)","")</f>
        <v/>
      </c>
    </row>
    <row r="30" spans="1:4" x14ac:dyDescent="0.2">
      <c r="A30" s="8" t="str">
        <f>IF(D16&gt;2,"electromagnético","")</f>
        <v>electromagnético</v>
      </c>
    </row>
    <row r="31" spans="1:4" x14ac:dyDescent="0.2">
      <c r="A31" s="8" t="str">
        <f>IF(AND(D16&gt;2,D16&lt;7),"electrónico","")</f>
        <v/>
      </c>
    </row>
  </sheetData>
  <pageMargins left="0.78740157499999996" right="0.78740157499999996" top="0.984251969" bottom="0.984251969" header="0.4921259845" footer="0.4921259845"/>
  <pageSetup paperSize="9" orientation="portrait" horizontalDpi="355" verticalDpi="355" r:id="rId1"/>
  <headerFooter alignWithMargins="0">
    <oddHeader>&amp;A</oddHead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workbookViewId="0">
      <selection activeCell="G20" sqref="G20"/>
    </sheetView>
  </sheetViews>
  <sheetFormatPr baseColWidth="10" defaultRowHeight="12.75" x14ac:dyDescent="0.2"/>
  <cols>
    <col min="1" max="1" width="11.42578125" style="8"/>
    <col min="2" max="2" width="22.85546875" style="8" customWidth="1"/>
    <col min="3" max="257" width="11.42578125" style="8"/>
    <col min="258" max="258" width="22.85546875" style="8" customWidth="1"/>
    <col min="259" max="513" width="11.42578125" style="8"/>
    <col min="514" max="514" width="22.85546875" style="8" customWidth="1"/>
    <col min="515" max="769" width="11.42578125" style="8"/>
    <col min="770" max="770" width="22.85546875" style="8" customWidth="1"/>
    <col min="771" max="1025" width="11.42578125" style="8"/>
    <col min="1026" max="1026" width="22.85546875" style="8" customWidth="1"/>
    <col min="1027" max="1281" width="11.42578125" style="8"/>
    <col min="1282" max="1282" width="22.85546875" style="8" customWidth="1"/>
    <col min="1283" max="1537" width="11.42578125" style="8"/>
    <col min="1538" max="1538" width="22.85546875" style="8" customWidth="1"/>
    <col min="1539" max="1793" width="11.42578125" style="8"/>
    <col min="1794" max="1794" width="22.85546875" style="8" customWidth="1"/>
    <col min="1795" max="2049" width="11.42578125" style="8"/>
    <col min="2050" max="2050" width="22.85546875" style="8" customWidth="1"/>
    <col min="2051" max="2305" width="11.42578125" style="8"/>
    <col min="2306" max="2306" width="22.85546875" style="8" customWidth="1"/>
    <col min="2307" max="2561" width="11.42578125" style="8"/>
    <col min="2562" max="2562" width="22.85546875" style="8" customWidth="1"/>
    <col min="2563" max="2817" width="11.42578125" style="8"/>
    <col min="2818" max="2818" width="22.85546875" style="8" customWidth="1"/>
    <col min="2819" max="3073" width="11.42578125" style="8"/>
    <col min="3074" max="3074" width="22.85546875" style="8" customWidth="1"/>
    <col min="3075" max="3329" width="11.42578125" style="8"/>
    <col min="3330" max="3330" width="22.85546875" style="8" customWidth="1"/>
    <col min="3331" max="3585" width="11.42578125" style="8"/>
    <col min="3586" max="3586" width="22.85546875" style="8" customWidth="1"/>
    <col min="3587" max="3841" width="11.42578125" style="8"/>
    <col min="3842" max="3842" width="22.85546875" style="8" customWidth="1"/>
    <col min="3843" max="4097" width="11.42578125" style="8"/>
    <col min="4098" max="4098" width="22.85546875" style="8" customWidth="1"/>
    <col min="4099" max="4353" width="11.42578125" style="8"/>
    <col min="4354" max="4354" width="22.85546875" style="8" customWidth="1"/>
    <col min="4355" max="4609" width="11.42578125" style="8"/>
    <col min="4610" max="4610" width="22.85546875" style="8" customWidth="1"/>
    <col min="4611" max="4865" width="11.42578125" style="8"/>
    <col min="4866" max="4866" width="22.85546875" style="8" customWidth="1"/>
    <col min="4867" max="5121" width="11.42578125" style="8"/>
    <col min="5122" max="5122" width="22.85546875" style="8" customWidth="1"/>
    <col min="5123" max="5377" width="11.42578125" style="8"/>
    <col min="5378" max="5378" width="22.85546875" style="8" customWidth="1"/>
    <col min="5379" max="5633" width="11.42578125" style="8"/>
    <col min="5634" max="5634" width="22.85546875" style="8" customWidth="1"/>
    <col min="5635" max="5889" width="11.42578125" style="8"/>
    <col min="5890" max="5890" width="22.85546875" style="8" customWidth="1"/>
    <col min="5891" max="6145" width="11.42578125" style="8"/>
    <col min="6146" max="6146" width="22.85546875" style="8" customWidth="1"/>
    <col min="6147" max="6401" width="11.42578125" style="8"/>
    <col min="6402" max="6402" width="22.85546875" style="8" customWidth="1"/>
    <col min="6403" max="6657" width="11.42578125" style="8"/>
    <col min="6658" max="6658" width="22.85546875" style="8" customWidth="1"/>
    <col min="6659" max="6913" width="11.42578125" style="8"/>
    <col min="6914" max="6914" width="22.85546875" style="8" customWidth="1"/>
    <col min="6915" max="7169" width="11.42578125" style="8"/>
    <col min="7170" max="7170" width="22.85546875" style="8" customWidth="1"/>
    <col min="7171" max="7425" width="11.42578125" style="8"/>
    <col min="7426" max="7426" width="22.85546875" style="8" customWidth="1"/>
    <col min="7427" max="7681" width="11.42578125" style="8"/>
    <col min="7682" max="7682" width="22.85546875" style="8" customWidth="1"/>
    <col min="7683" max="7937" width="11.42578125" style="8"/>
    <col min="7938" max="7938" width="22.85546875" style="8" customWidth="1"/>
    <col min="7939" max="8193" width="11.42578125" style="8"/>
    <col min="8194" max="8194" width="22.85546875" style="8" customWidth="1"/>
    <col min="8195" max="8449" width="11.42578125" style="8"/>
    <col min="8450" max="8450" width="22.85546875" style="8" customWidth="1"/>
    <col min="8451" max="8705" width="11.42578125" style="8"/>
    <col min="8706" max="8706" width="22.85546875" style="8" customWidth="1"/>
    <col min="8707" max="8961" width="11.42578125" style="8"/>
    <col min="8962" max="8962" width="22.85546875" style="8" customWidth="1"/>
    <col min="8963" max="9217" width="11.42578125" style="8"/>
    <col min="9218" max="9218" width="22.85546875" style="8" customWidth="1"/>
    <col min="9219" max="9473" width="11.42578125" style="8"/>
    <col min="9474" max="9474" width="22.85546875" style="8" customWidth="1"/>
    <col min="9475" max="9729" width="11.42578125" style="8"/>
    <col min="9730" max="9730" width="22.85546875" style="8" customWidth="1"/>
    <col min="9731" max="9985" width="11.42578125" style="8"/>
    <col min="9986" max="9986" width="22.85546875" style="8" customWidth="1"/>
    <col min="9987" max="10241" width="11.42578125" style="8"/>
    <col min="10242" max="10242" width="22.85546875" style="8" customWidth="1"/>
    <col min="10243" max="10497" width="11.42578125" style="8"/>
    <col min="10498" max="10498" width="22.85546875" style="8" customWidth="1"/>
    <col min="10499" max="10753" width="11.42578125" style="8"/>
    <col min="10754" max="10754" width="22.85546875" style="8" customWidth="1"/>
    <col min="10755" max="11009" width="11.42578125" style="8"/>
    <col min="11010" max="11010" width="22.85546875" style="8" customWidth="1"/>
    <col min="11011" max="11265" width="11.42578125" style="8"/>
    <col min="11266" max="11266" width="22.85546875" style="8" customWidth="1"/>
    <col min="11267" max="11521" width="11.42578125" style="8"/>
    <col min="11522" max="11522" width="22.85546875" style="8" customWidth="1"/>
    <col min="11523" max="11777" width="11.42578125" style="8"/>
    <col min="11778" max="11778" width="22.85546875" style="8" customWidth="1"/>
    <col min="11779" max="12033" width="11.42578125" style="8"/>
    <col min="12034" max="12034" width="22.85546875" style="8" customWidth="1"/>
    <col min="12035" max="12289" width="11.42578125" style="8"/>
    <col min="12290" max="12290" width="22.85546875" style="8" customWidth="1"/>
    <col min="12291" max="12545" width="11.42578125" style="8"/>
    <col min="12546" max="12546" width="22.85546875" style="8" customWidth="1"/>
    <col min="12547" max="12801" width="11.42578125" style="8"/>
    <col min="12802" max="12802" width="22.85546875" style="8" customWidth="1"/>
    <col min="12803" max="13057" width="11.42578125" style="8"/>
    <col min="13058" max="13058" width="22.85546875" style="8" customWidth="1"/>
    <col min="13059" max="13313" width="11.42578125" style="8"/>
    <col min="13314" max="13314" width="22.85546875" style="8" customWidth="1"/>
    <col min="13315" max="13569" width="11.42578125" style="8"/>
    <col min="13570" max="13570" width="22.85546875" style="8" customWidth="1"/>
    <col min="13571" max="13825" width="11.42578125" style="8"/>
    <col min="13826" max="13826" width="22.85546875" style="8" customWidth="1"/>
    <col min="13827" max="14081" width="11.42578125" style="8"/>
    <col min="14082" max="14082" width="22.85546875" style="8" customWidth="1"/>
    <col min="14083" max="14337" width="11.42578125" style="8"/>
    <col min="14338" max="14338" width="22.85546875" style="8" customWidth="1"/>
    <col min="14339" max="14593" width="11.42578125" style="8"/>
    <col min="14594" max="14594" width="22.85546875" style="8" customWidth="1"/>
    <col min="14595" max="14849" width="11.42578125" style="8"/>
    <col min="14850" max="14850" width="22.85546875" style="8" customWidth="1"/>
    <col min="14851" max="15105" width="11.42578125" style="8"/>
    <col min="15106" max="15106" width="22.85546875" style="8" customWidth="1"/>
    <col min="15107" max="15361" width="11.42578125" style="8"/>
    <col min="15362" max="15362" width="22.85546875" style="8" customWidth="1"/>
    <col min="15363" max="15617" width="11.42578125" style="8"/>
    <col min="15618" max="15618" width="22.85546875" style="8" customWidth="1"/>
    <col min="15619" max="15873" width="11.42578125" style="8"/>
    <col min="15874" max="15874" width="22.85546875" style="8" customWidth="1"/>
    <col min="15875" max="16129" width="11.42578125" style="8"/>
    <col min="16130" max="16130" width="22.85546875" style="8" customWidth="1"/>
    <col min="16131" max="16384" width="11.42578125" style="8"/>
  </cols>
  <sheetData>
    <row r="1" spans="1:5" x14ac:dyDescent="0.2">
      <c r="A1" s="8" t="s">
        <v>90</v>
      </c>
      <c r="D1" s="8">
        <v>3</v>
      </c>
      <c r="E1" s="8" t="str">
        <f>INDEX(A1:A4,D1,1)</f>
        <v>Aditivos metálicos</v>
      </c>
    </row>
    <row r="2" spans="1:5" x14ac:dyDescent="0.2">
      <c r="A2" s="10" t="s">
        <v>91</v>
      </c>
    </row>
    <row r="3" spans="1:5" x14ac:dyDescent="0.2">
      <c r="A3" s="8" t="s">
        <v>89</v>
      </c>
    </row>
    <row r="6" spans="1:5" x14ac:dyDescent="0.2">
      <c r="A6" s="10" t="s">
        <v>92</v>
      </c>
      <c r="C6" s="8" t="s">
        <v>93</v>
      </c>
      <c r="D6" s="8" t="s">
        <v>94</v>
      </c>
      <c r="E6" s="8" t="s">
        <v>95</v>
      </c>
    </row>
    <row r="7" spans="1:5" x14ac:dyDescent="0.2">
      <c r="A7" s="8" t="s">
        <v>54</v>
      </c>
      <c r="B7" s="8">
        <v>50</v>
      </c>
      <c r="D7" s="8">
        <v>7</v>
      </c>
    </row>
    <row r="8" spans="1:5" x14ac:dyDescent="0.2">
      <c r="A8" s="8" t="s">
        <v>55</v>
      </c>
      <c r="B8" s="8">
        <v>70</v>
      </c>
    </row>
    <row r="9" spans="1:5" x14ac:dyDescent="0.2">
      <c r="A9" s="8" t="s">
        <v>56</v>
      </c>
      <c r="B9" s="8">
        <v>100</v>
      </c>
    </row>
    <row r="10" spans="1:5" x14ac:dyDescent="0.2">
      <c r="A10" s="8" t="s">
        <v>57</v>
      </c>
      <c r="B10" s="8">
        <v>150</v>
      </c>
    </row>
    <row r="12" spans="1:5" x14ac:dyDescent="0.2">
      <c r="A12" s="10" t="s">
        <v>96</v>
      </c>
      <c r="D12" s="8" t="s">
        <v>94</v>
      </c>
    </row>
    <row r="13" spans="1:5" x14ac:dyDescent="0.2">
      <c r="A13" s="8" t="s">
        <v>58</v>
      </c>
      <c r="B13" s="8">
        <v>80</v>
      </c>
      <c r="D13" s="8">
        <v>3</v>
      </c>
    </row>
    <row r="14" spans="1:5" x14ac:dyDescent="0.2">
      <c r="A14" s="8" t="s">
        <v>59</v>
      </c>
      <c r="B14" s="8">
        <v>125</v>
      </c>
    </row>
    <row r="15" spans="1:5" x14ac:dyDescent="0.2">
      <c r="A15" s="8" t="s">
        <v>60</v>
      </c>
      <c r="B15" s="8">
        <v>250</v>
      </c>
    </row>
    <row r="16" spans="1:5" x14ac:dyDescent="0.2">
      <c r="A16" s="8" t="s">
        <v>61</v>
      </c>
      <c r="B16" s="8">
        <v>400</v>
      </c>
    </row>
    <row r="18" spans="1:5" x14ac:dyDescent="0.2">
      <c r="A18" s="10" t="s">
        <v>97</v>
      </c>
    </row>
    <row r="19" spans="1:5" x14ac:dyDescent="0.2">
      <c r="A19" s="10" t="s">
        <v>54</v>
      </c>
      <c r="B19" s="8">
        <v>50</v>
      </c>
    </row>
    <row r="20" spans="1:5" x14ac:dyDescent="0.2">
      <c r="A20" s="10" t="s">
        <v>55</v>
      </c>
      <c r="B20" s="8">
        <v>70</v>
      </c>
    </row>
    <row r="21" spans="1:5" x14ac:dyDescent="0.2">
      <c r="A21" s="8" t="s">
        <v>57</v>
      </c>
      <c r="B21" s="8">
        <v>150</v>
      </c>
    </row>
    <row r="22" spans="1:5" x14ac:dyDescent="0.2">
      <c r="A22" s="8" t="s">
        <v>60</v>
      </c>
      <c r="B22" s="8">
        <v>250</v>
      </c>
    </row>
    <row r="24" spans="1:5" x14ac:dyDescent="0.2">
      <c r="A24" s="8" t="s">
        <v>98</v>
      </c>
    </row>
    <row r="25" spans="1:5" x14ac:dyDescent="0.2">
      <c r="A25" s="10" t="s">
        <v>55</v>
      </c>
      <c r="B25" s="8">
        <v>70</v>
      </c>
    </row>
    <row r="26" spans="1:5" x14ac:dyDescent="0.2">
      <c r="A26" s="10" t="s">
        <v>56</v>
      </c>
      <c r="B26" s="8">
        <v>100</v>
      </c>
    </row>
    <row r="27" spans="1:5" x14ac:dyDescent="0.2">
      <c r="A27" s="10" t="s">
        <v>57</v>
      </c>
      <c r="B27" s="8">
        <v>150</v>
      </c>
    </row>
    <row r="29" spans="1:5" x14ac:dyDescent="0.2">
      <c r="A29" s="8" t="s">
        <v>99</v>
      </c>
      <c r="D29" s="8" t="s">
        <v>94</v>
      </c>
      <c r="E29" s="8" t="s">
        <v>69</v>
      </c>
    </row>
    <row r="30" spans="1:5" x14ac:dyDescent="0.2">
      <c r="A30" s="8" t="str">
        <f>IF(D1=1,IF(D13=1,"50 W",IF(D13=2,"70 W",IF(D13=3,"100 W","250 W"))),IF(AND(D1=2,D13=3),"",""))</f>
        <v/>
      </c>
      <c r="B30" s="8" t="str">
        <f>IF(D1=1,IF(D13=1,50,IF(D13=2,70,IF(D13=3,100,250))),IF(AND(D1=2,D13=3),"",""))</f>
        <v/>
      </c>
      <c r="C30" s="8" t="str">
        <f>IF(D1=1,IF(D13=1,15.675,IF(D13=2,15.675,IF(D13=3,22.375,23.275))),IF(AND(D1=2,D13=3),"",""))</f>
        <v/>
      </c>
      <c r="D30" s="8">
        <v>2</v>
      </c>
      <c r="E30" s="8" t="str">
        <f>INDEX(B30:B31,D30,1)</f>
        <v/>
      </c>
    </row>
    <row r="31" spans="1:5" x14ac:dyDescent="0.2">
      <c r="A31" s="8" t="str">
        <f>IF(D1=1,IF(D13=1,"",IF(D13=2,"100 W",IF(D13=3,"150 W",""))),IF(AND(D1=2,D13=3),"150 W",IF(AND(D1=3,D13=4),"250 W",IF(AND(D1=2,D13=4),"250 W","(No existe!)"))))</f>
        <v>(No existe!)</v>
      </c>
      <c r="B31" s="8" t="str">
        <f>IF(D1=1,IF(D13=1,"",IF(D13=2,100,IF(D13=3,150,""))),IF(AND(D1=2,D13=3),150,IF(AND(D1=3,D13=4),250,IF(AND(D1=2,D13=4),250,""))))</f>
        <v/>
      </c>
      <c r="C31" s="8" t="str">
        <f>IF(D1=1,IF(D13=1,"",IF(D13=2,15.675,IF(D13=3,22.375,""))),IF(AND(D1=2,D13=3),22.375,IF(AND(D1=3,D13=4),23.275,IF(AND(D1=2,D13=4),23.275,""))))</f>
        <v/>
      </c>
    </row>
    <row r="33" spans="1:3" x14ac:dyDescent="0.2">
      <c r="A33" s="8" t="s">
        <v>100</v>
      </c>
    </row>
    <row r="34" spans="1:3" x14ac:dyDescent="0.2">
      <c r="A34" s="10" t="s">
        <v>62</v>
      </c>
      <c r="B34" s="8">
        <v>68</v>
      </c>
      <c r="C34" s="8">
        <v>21.4</v>
      </c>
    </row>
    <row r="35" spans="1:3" x14ac:dyDescent="0.2">
      <c r="A35" s="8" t="s">
        <v>63</v>
      </c>
      <c r="B35" s="8">
        <v>110</v>
      </c>
      <c r="C35" s="8">
        <v>50.22</v>
      </c>
    </row>
    <row r="36" spans="1:3" x14ac:dyDescent="0.2">
      <c r="A36" s="8" t="s">
        <v>64</v>
      </c>
      <c r="B36" s="8">
        <v>210</v>
      </c>
      <c r="C36" s="8">
        <v>54</v>
      </c>
    </row>
    <row r="37" spans="1:3" x14ac:dyDescent="0.2">
      <c r="A37" s="8" t="s">
        <v>65</v>
      </c>
      <c r="B37" s="8">
        <v>350</v>
      </c>
      <c r="C37" s="8">
        <v>57.76</v>
      </c>
    </row>
    <row r="40" spans="1:3" x14ac:dyDescent="0.2">
      <c r="A40" s="8" t="s">
        <v>101</v>
      </c>
    </row>
    <row r="41" spans="1:3" x14ac:dyDescent="0.2">
      <c r="A41" s="8">
        <v>9000</v>
      </c>
      <c r="B41" s="8">
        <v>16000</v>
      </c>
      <c r="C41" s="8">
        <v>13000</v>
      </c>
    </row>
    <row r="43" spans="1:3" x14ac:dyDescent="0.2">
      <c r="A43" s="8" t="s">
        <v>95</v>
      </c>
    </row>
    <row r="44" spans="1:3" x14ac:dyDescent="0.2">
      <c r="A44" s="8">
        <f>INDEX(Sustitución!C13:C16,Sustitución!D13,1)</f>
        <v>0</v>
      </c>
      <c r="B44" s="8" t="e">
        <f>INDEX(Sustitución!C34:C37,MATCH(#REF!,Sustitución!A34:A37,0),1)</f>
        <v>#REF!</v>
      </c>
      <c r="C44" s="8">
        <f>IF(D1=1,INDEX(C7:C10,D13,1),IF(D1=2,INDEX(C19:C22,D13,1),IF(AND(Sustitución!D1=3,OR(Sustitución!D13=2,Sustitución!D13=3,Sustitución!D13=4)=TRUE)=TRUE,INDEX(Sustitución!C25:C27,(Sustitución!D13-1),1),0)))</f>
        <v>0</v>
      </c>
    </row>
    <row r="45" spans="1:3" x14ac:dyDescent="0.2">
      <c r="C45" s="8" t="str">
        <f>INDEX(Sustitución!C30:C31,Sustitución!D30,1)</f>
        <v/>
      </c>
    </row>
    <row r="48" spans="1:3" x14ac:dyDescent="0.2">
      <c r="A48" s="8" t="s">
        <v>102</v>
      </c>
      <c r="B48" s="8" t="s">
        <v>66</v>
      </c>
      <c r="C48" s="8" t="s">
        <v>89</v>
      </c>
    </row>
    <row r="49" spans="1:4" x14ac:dyDescent="0.2">
      <c r="A49" s="8" t="s">
        <v>58</v>
      </c>
      <c r="B49" s="8">
        <v>33.9</v>
      </c>
      <c r="C49" s="8">
        <v>0</v>
      </c>
      <c r="D49" s="8">
        <f>IF(OR(D1=1,D1=2)=TRUE,INDEX(B49:B52,D13,1),INDEX(C49:C52,D13,1))</f>
        <v>41.8</v>
      </c>
    </row>
    <row r="50" spans="1:4" x14ac:dyDescent="0.2">
      <c r="A50" s="8" t="s">
        <v>59</v>
      </c>
      <c r="B50" s="8">
        <v>33.9</v>
      </c>
      <c r="C50" s="8">
        <v>0</v>
      </c>
    </row>
    <row r="51" spans="1:4" x14ac:dyDescent="0.2">
      <c r="A51" s="8" t="s">
        <v>60</v>
      </c>
      <c r="B51" s="8">
        <v>40.35</v>
      </c>
      <c r="C51" s="8">
        <v>41.8</v>
      </c>
    </row>
    <row r="52" spans="1:4" x14ac:dyDescent="0.2">
      <c r="A52" s="8" t="s">
        <v>61</v>
      </c>
      <c r="B52" s="8">
        <v>40.950000000000003</v>
      </c>
      <c r="C52" s="8">
        <v>47.45</v>
      </c>
    </row>
  </sheetData>
  <pageMargins left="0.78740157499999996" right="0.78740157499999996" top="0.984251969" bottom="0.984251969" header="0.4921259845" footer="0.492125984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1. Datos de entrada</vt:lpstr>
      <vt:lpstr>2. MAE Evaluación general</vt:lpstr>
      <vt:lpstr>3. MAE VSD</vt:lpstr>
      <vt:lpstr>4. MAE Reduccion Fugas</vt:lpstr>
      <vt:lpstr>detector presencia</vt:lpstr>
      <vt:lpstr>Retrofit</vt:lpstr>
      <vt:lpstr>Sustitución</vt:lpstr>
      <vt:lpstr>'1. Datos de entrada'!Área_de_impresión</vt:lpstr>
      <vt:lpstr>'2. MAE Evaluación general'!Área_de_impresión</vt:lpstr>
      <vt:lpstr>'3. MAE VSD'!Área_de_impresión</vt:lpstr>
      <vt:lpstr>'4. MAE Reduccion Fugas'!Área_de_impresión</vt:lpstr>
      <vt:lpstr>'detector presencia'!Área_de_impresión</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Nadege Richards</dc:creator>
  <cp:lastModifiedBy>Nadege</cp:lastModifiedBy>
  <cp:lastPrinted>2015-07-18T02:49:09Z</cp:lastPrinted>
  <dcterms:created xsi:type="dcterms:W3CDTF">2015-05-02T16:23:14Z</dcterms:created>
  <dcterms:modified xsi:type="dcterms:W3CDTF">2015-07-29T17:34:25Z</dcterms:modified>
</cp:coreProperties>
</file>